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179426bf8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经济验算" sheetId="1" r:id="R93a5e8af42cf4a7a"/>
    <x:sheet xmlns:r="http://schemas.openxmlformats.org/officeDocument/2006/relationships" name="逐发伤害" sheetId="2" r:id="R8f97d95446ff41a1"/>
    <x:sheet xmlns:r="http://schemas.openxmlformats.org/officeDocument/2006/relationships" name="生态快照" sheetId="3" r:id="Re9212d807bdd4577"/>
    <x:sheet xmlns:r="http://schemas.openxmlformats.org/officeDocument/2006/relationships" name="账本核对" sheetId="4" r:id="R86e5b7ecc2d941fa"/>
    <x:sheet xmlns:r="http://schemas.openxmlformats.org/officeDocument/2006/relationships" name="经济配置" sheetId="5" r:id="Rc98b4f45457a4acb"/>
    <x:sheet xmlns:r="http://schemas.openxmlformats.org/officeDocument/2006/relationships" name="武器配置" sheetId="6" r:id="Rd4aa8b8e02e3497e"/>
    <x:sheet xmlns:r="http://schemas.openxmlformats.org/officeDocument/2006/relationships" name="物品配置" sheetId="7" r:id="R124c1881196b42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%"/>
    <x:numFmt numFmtId="201" formatCode="0.00"/>
    <x:numFmt numFmtId="202" formatCode="#,##0.00"/>
    <x:numFmt numFmtId="203" formatCode="0.000"/>
    <x:numFmt numFmtId="204" formatCode="0.0%"/>
    <x:numFmt numFmtId="205" formatCode="#,##0"/>
    <x:numFmt numFmtId="206" formatCode="#,##0.000000"/>
  </x:numFmts>
  <x:fonts count="4">
    <x:font>
      <x:sz val="11"/>
      <x:name val="Carlito"/>
    </x:font>
    <x:font>
      <x:sz val="10"/>
      <x:color rgb="FF203744"/>
      <x:name val="Microsoft YaHei"/>
    </x:font>
    <x:font>
      <x:b/>
      <x:sz val="15"/>
      <x:color rgb="FF203744"/>
      <x:name val="Microsoft YaHei"/>
    </x:font>
    <x:font>
      <x:b/>
      <x:sz val="10"/>
      <x:color rgb="FFFFFFFF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234B60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B3127"/>
      </x:font>
      <x:fill>
        <x:patternFill patternType="solid">
          <x:bgColor rgb="FFF8DCD5"/>
        </x:patternFill>
      </x:fill>
    </x:dxf>
    <x:dxf>
      <x:fill>
        <x:patternFill patternType="solid">
          <x:bgColor rgb="FFF8DC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2b59e74354177" /><Relationship Type="http://schemas.openxmlformats.org/officeDocument/2006/relationships/theme" Target="/xl/theme/theme1.xml" Id="Rfbec44a0028f4446" /><Relationship Type="http://schemas.openxmlformats.org/officeDocument/2006/relationships/sharedStrings" Target="/xl/sharedStrings.xml" Id="R958b4404d2b147da" /><Relationship Type="http://schemas.openxmlformats.org/officeDocument/2006/relationships/worksheet" Target="/xl/worksheets/sheet1.xml" Id="R93a5e8af42cf4a7a" /><Relationship Type="http://schemas.openxmlformats.org/officeDocument/2006/relationships/worksheet" Target="/xl/worksheets/sheet2.xml" Id="R8f97d95446ff41a1" /><Relationship Type="http://schemas.openxmlformats.org/officeDocument/2006/relationships/worksheet" Target="/xl/worksheets/sheet3.xml" Id="Re9212d807bdd4577" /><Relationship Type="http://schemas.openxmlformats.org/officeDocument/2006/relationships/worksheet" Target="/xl/worksheets/sheet4.xml" Id="R86e5b7ecc2d941fa" /><Relationship Type="http://schemas.openxmlformats.org/officeDocument/2006/relationships/worksheet" Target="/xl/worksheets/sheet5.xml" Id="Rc98b4f45457a4acb" /><Relationship Type="http://schemas.openxmlformats.org/officeDocument/2006/relationships/worksheet" Target="/xl/worksheets/sheet6.xml" Id="Rd4aa8b8e02e3497e" /><Relationship Type="http://schemas.openxmlformats.org/officeDocument/2006/relationships/worksheet" Target="/xl/worksheets/sheet7.xml" Id="R124c1881196b42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0" hidden="0" customWidth="1"/>
    <x:col min="3" max="3" width="21" hidden="0" customWidth="1"/>
    <x:col min="4" max="4" width="30" hidden="0" customWidth="1"/>
    <x:col min="5" max="5" width="22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边界协议：经济配置验算</x:v>
      </x:c>
      <x:c r="B2" s="2"/>
      <x:c r="C2" s="2"/>
      <x:c r="D2" s="2"/>
      <x:c r="E2" s="2"/>
      <x:c r="F2" s="2"/>
    </x:row>
    <x:row r="3" ht="25" customHeight="1">
      <x:c r="A3" s="2" t="str">
        <x:v>公式随黄色输入变化。随机生态结果需运行引擎更新。</x:v>
      </x:c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30" customHeight="1">
      <x:c r="A5" s="6" t="str">
        <x:v>验算项</x:v>
      </x:c>
      <x:c r="B5" s="6" t="str">
        <x:v>结果</x:v>
      </x:c>
      <x:c r="C5" s="6" t="str">
        <x:v>单位</x:v>
      </x:c>
      <x:c r="D5" s="2"/>
      <x:c r="E5" s="2"/>
      <x:c r="F5" s="2"/>
    </x:row>
    <x:row r="6" ht="25" customHeight="1">
      <x:c r="A6" s="2" t="str">
        <x:v>最低入场整备</x:v>
      </x:c>
      <x:c r="B6" s="10" t="n">
        <x:f>'物品配置'!C6+'物品配置'!C10+30*'物品配置'!C12+'经济配置'!B9</x:f>
        <x:v>845</x:v>
      </x:c>
      <x:c r="C6" s="2" t="str">
        <x:v>币</x:v>
      </x:c>
      <x:c r="D6" s="2"/>
      <x:c r="E6" s="2"/>
      <x:c r="F6" s="2"/>
    </x:row>
    <x:row r="7" ht="25" customHeight="1">
      <x:c r="A7" s="2" t="str">
        <x:v>基础标准包</x:v>
      </x:c>
      <x:c r="B7" s="10" t="n">
        <x:f>'物品配置'!C7+'物品配置'!C10+'经济配置'!B15*'物品配置'!C12+'经济配置'!B16*'物品配置'!C14+'经济配置'!B9</x:f>
        <x:v>1375</x:v>
      </x:c>
      <x:c r="C7" s="2" t="str">
        <x:v>币</x:v>
      </x:c>
      <x:c r="D7" s="2"/>
      <x:c r="E7" s="2"/>
      <x:c r="F7" s="2"/>
    </x:row>
    <x:row r="8" ht="25" customHeight="1">
      <x:c r="A8" s="2" t="str">
        <x:v>高阶标准包</x:v>
      </x:c>
      <x:c r="B8" s="10" t="n">
        <x:f>'物品配置'!C8+'物品配置'!C11+'经济配置'!B15*'物品配置'!C13+'经济配置'!B16*'物品配置'!C14+'经济配置'!B9</x:f>
        <x:v>2245</x:v>
      </x:c>
      <x:c r="C8" s="2" t="str">
        <x:v>币</x:v>
      </x:c>
      <x:c r="D8" s="2"/>
      <x:c r="E8" s="2"/>
      <x:c r="F8" s="2"/>
    </x:row>
    <x:row r="9" ht="25" customHeight="1">
      <x:c r="A9" s="2" t="str">
        <x:v>配方研究机会成本</x:v>
      </x:c>
      <x:c r="B9" s="10" t="n">
        <x:f>'经济配置'!B10+'经济配置'!B11*'物品配置'!C15*'经济配置'!B6</x:f>
        <x:v>797</x:v>
      </x:c>
      <x:c r="C9" s="2" t="str">
        <x:v>币</x:v>
      </x:c>
      <x:c r="D9" s="2"/>
      <x:c r="E9" s="2"/>
      <x:c r="F9" s="2"/>
    </x:row>
    <x:row r="10" ht="25" customHeight="1">
      <x:c r="A10" s="2" t="str">
        <x:v>组件制造材料变现值</x:v>
      </x:c>
      <x:c r="B10" s="10" t="n">
        <x:f>('经济配置'!B13*'物品配置'!C15+'经济配置'!B14*'物品配置'!C16)*'经济配置'!B6</x:f>
        <x:v>264</x:v>
      </x:c>
      <x:c r="C10" s="2" t="str">
        <x:v>币</x:v>
      </x:c>
      <x:c r="D10" s="2"/>
      <x:c r="E10" s="2"/>
      <x:c r="F10" s="2"/>
    </x:row>
    <x:row r="11" ht="25" customHeight="1">
      <x:c r="A11" s="2" t="str">
        <x:v>组件制造总机会成本</x:v>
      </x:c>
      <x:c r="B11" s="10" t="n">
        <x:f>B10+'经济配置'!B12</x:f>
        <x:v>434</x:v>
      </x:c>
      <x:c r="C11" s="2" t="str">
        <x:v>币</x:v>
      </x:c>
      <x:c r="D11" s="2"/>
      <x:c r="E11" s="2"/>
      <x:c r="F11" s="2"/>
    </x:row>
    <x:row r="12" ht="25" customHeight="1">
      <x:c r="A12" s="2" t="str">
        <x:v>组件NPC卖出所得</x:v>
      </x:c>
      <x:c r="B12" s="10" t="n">
        <x:f>'物品配置'!C18*'经济配置'!B6</x:f>
        <x:v>308</x:v>
      </x:c>
      <x:c r="C12" s="2" t="str">
        <x:v>币</x:v>
      </x:c>
      <x:c r="D12" s="2"/>
      <x:c r="E12" s="2"/>
      <x:c r="F12" s="2"/>
    </x:row>
    <x:row r="13" ht="25" customHeight="1">
      <x:c r="A13" s="2" t="str">
        <x:v>制造-NPC循环净差</x:v>
      </x:c>
      <x:c r="B13" s="10" t="n">
        <x:f>B12-B11</x:f>
        <x:v>-126</x:v>
      </x:c>
      <x:c r="C13" s="2" t="str">
        <x:v>币；应≤0</x:v>
      </x:c>
      <x:c r="D13" s="2"/>
      <x:c r="E13" s="2"/>
      <x:c r="F13" s="2"/>
    </x:row>
    <x:row r="14" ht="25" customHeight="1">
      <x:c r="A14" s="2" t="str">
        <x:v>扩容机会成本</x:v>
      </x:c>
      <x:c r="B14" s="10" t="n">
        <x:f>'经济配置'!B17+('经济配置'!B18*'物品配置'!C15+'经济配置'!B19*'物品配置'!C16)*'经济配置'!B6</x:f>
        <x:v>2042.5</x:v>
      </x:c>
      <x:c r="C14" s="2" t="str">
        <x:v>币</x:v>
      </x:c>
      <x:c r="D14" s="2"/>
      <x:c r="E14" s="2"/>
      <x:c r="F14" s="2"/>
    </x:row>
    <x:row r="15" ht="25" customHeight="1">
      <x:c r="A15" s="2" t="str">
        <x:v>满损轻甲修复费</x:v>
      </x:c>
      <x:c r="B15" s="10" t="n">
        <x:f>'物品配置'!E10*'经济配置'!B8</x:f>
        <x:v>78</x:v>
      </x:c>
      <x:c r="C15" s="2" t="str">
        <x:v>币</x:v>
      </x:c>
      <x:c r="D15" s="2"/>
      <x:c r="E15" s="2"/>
      <x:c r="F15" s="2"/>
    </x:row>
    <x:row r="16" ht="25" customHeight="1">
      <x:c r="A16" s="2" t="str">
        <x:v>满损重甲修复费</x:v>
      </x:c>
      <x:c r="B16" s="10" t="n">
        <x:f>'物品配置'!E11*'经济配置'!B8</x:f>
        <x:v>132</x:v>
      </x:c>
      <x:c r="C16" s="2" t="str">
        <x:v>币</x:v>
      </x:c>
      <x:c r="D16" s="2"/>
      <x:c r="E16" s="2"/>
      <x:c r="F16" s="2"/>
    </x:row>
    <x:row r="17" ht="25" customHeight="1">
      <x:c r="A17" s="2" t="str">
        <x:v>材料市场最低报价倍率</x:v>
      </x:c>
      <x:c r="B17" s="10" t="n">
        <x:f>'经济配置'!B6/(1-'经济配置'!B7)</x:f>
        <x:v>0.5978260869565217</x:v>
      </x:c>
      <x:c r="C17" s="2" t="str">
        <x:v>相对NPC零售价</x:v>
      </x:c>
      <x:c r="D17" s="2"/>
      <x:c r="E17" s="2"/>
      <x:c r="F17" s="2"/>
    </x:row>
    <x:row r="18" ht="25" customHeight="1">
      <x:c r="A18" s="2"/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2" t="str">
        <x:v>物资自身价格不是货币新增；完整现金与实物核对见“账本核对”。</x:v>
      </x:c>
      <x:c r="B20" s="2"/>
      <x:c r="C20" s="2"/>
      <x:c r="D20" s="2"/>
      <x:c r="E20" s="2"/>
      <x:c r="F20" s="2"/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 t="str">
        <x:v>基线出击率未达到80%目标。参数能结算，不代表体验已达标。</x:v>
      </x:c>
      <x:c r="B22" s="2"/>
      <x:c r="C22" s="2"/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</x:sheetData>
  <x:conditionalFormatting sqref="B13:B13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伤害逐发推演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枪序号1至4</x:v>
      </x:c>
      <x:c r="B3" s="7" t="n">
        <x:v>2</x:v>
      </x:c>
      <x:c r="C3" s="2"/>
      <x:c r="D3" s="2" t="str">
        <x:v>甲：1轻/2重</x:v>
      </x:c>
      <x:c r="E3" s="7" t="n">
        <x:v>1</x:v>
      </x:c>
      <x:c r="F3" s="2"/>
      <x:c r="G3" s="2" t="str">
        <x:v>BTK</x:v>
      </x:c>
      <x:c r="H3" s="2" t="n">
        <x:f>IF(G38&gt;0,"&gt;30",COUNTIFS(B9:B38,"&gt;0"))</x:f>
        <x:v>5</x:v>
      </x:c>
    </x:row>
    <x:row r="4" ht="25" customHeight="1">
      <x:c r="A4" s="2" t="str">
        <x:v>距离/米</x:v>
      </x:c>
      <x:c r="B4" s="7" t="n">
        <x:v>15</x:v>
      </x:c>
      <x:c r="C4" s="2"/>
      <x:c r="D4" s="2" t="str">
        <x:v>弹：1普/2穿</x:v>
      </x:c>
      <x:c r="E4" s="7" t="n">
        <x:v>1</x:v>
      </x:c>
      <x:c r="F4" s="2"/>
      <x:c r="G4" s="2" t="str">
        <x:v>理论TTK/s</x:v>
      </x:c>
      <x:c r="H4" s="11" t="n">
        <x:f>IF(G38&gt;0,"&gt;30发",(H3-1)*60/B45)</x:f>
        <x:v>0.36363636363636365</x:v>
      </x:c>
    </x:row>
    <x:row r="5" ht="25" customHeight="1">
      <x:c r="A5" s="2" t="str">
        <x:v>部位倍率</x:v>
      </x:c>
      <x:c r="B5" s="7" t="n">
        <x:v>1</x:v>
      </x:c>
      <x:c r="C5" s="2"/>
      <x:c r="D5" s="2" t="str">
        <x:v>覆盖：0/1</x:v>
      </x:c>
      <x:c r="E5" s="7" t="n">
        <x:v>1</x:v>
      </x:c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30" customHeight="1">
      <x:c r="A8" s="6" t="str">
        <x:v>发数</x:v>
      </x:c>
      <x:c r="B8" s="6" t="str">
        <x:v>命中前生命</x:v>
      </x:c>
      <x:c r="C8" s="6" t="str">
        <x:v>命中前护甲</x:v>
      </x:c>
      <x:c r="D8" s="6" t="str">
        <x:v>衰减后肉伤</x:v>
      </x:c>
      <x:c r="E8" s="6" t="str">
        <x:v>衰减后甲伤</x:v>
      </x:c>
      <x:c r="F8" s="6" t="str">
        <x:v>生命伤害</x:v>
      </x:c>
      <x:c r="G8" s="6" t="str">
        <x:v>命中后生命</x:v>
      </x:c>
      <x:c r="H8" s="6" t="str">
        <x:v>命中后护甲</x:v>
      </x:c>
    </x:row>
    <x:row r="9" ht="25" customHeight="1">
      <x:c r="A9" s="2" t="n">
        <x:v>1</x:v>
      </x:c>
      <x:c r="B9" s="11" t="n">
        <x:f>$E$45</x:f>
        <x:v>100</x:v>
      </x:c>
      <x:c r="C9" s="11" t="n">
        <x:f>$E$44</x:f>
        <x:v>65</x:v>
      </x:c>
      <x:c r="D9" s="11" t="n">
        <x:f>$B$41*$E$43*$B$5</x:f>
        <x:v>30</x:v>
      </x:c>
      <x:c r="E9" s="11" t="n">
        <x:f>$E$41*$E$43</x:f>
        <x:v>22</x:v>
      </x:c>
      <x:c r="F9" s="11" t="n">
        <x:f>IF(B9&gt;0,D9*(1-$B$44*MIN(1,C9/E9)),0)</x:f>
        <x:v>21</x:v>
      </x:c>
      <x:c r="G9" s="11" t="n">
        <x:f>MAX(0,B9-F9)</x:f>
        <x:v>79</x:v>
      </x:c>
      <x:c r="H9" s="11" t="n">
        <x:f>IF(B9&gt;0,MAX(0,C9-E9),C9)</x:f>
        <x:v>43</x:v>
      </x:c>
    </x:row>
    <x:row r="10" ht="25" customHeight="1">
      <x:c r="A10" s="2" t="n">
        <x:v>2</x:v>
      </x:c>
      <x:c r="B10" s="11" t="n">
        <x:f>G9</x:f>
        <x:v>79</x:v>
      </x:c>
      <x:c r="C10" s="11" t="n">
        <x:f>H9</x:f>
        <x:v>43</x:v>
      </x:c>
      <x:c r="D10" s="11" t="n">
        <x:f>$B$41*$E$43*$B$5</x:f>
        <x:v>30</x:v>
      </x:c>
      <x:c r="E10" s="11" t="n">
        <x:f>$E$41*$E$43</x:f>
        <x:v>22</x:v>
      </x:c>
      <x:c r="F10" s="11" t="n">
        <x:f>IF(B10&gt;0,D10*(1-$B$44*MIN(1,C10/E10)),0)</x:f>
        <x:v>21</x:v>
      </x:c>
      <x:c r="G10" s="11" t="n">
        <x:f>MAX(0,B10-F10)</x:f>
        <x:v>58</x:v>
      </x:c>
      <x:c r="H10" s="11" t="n">
        <x:f>IF(B10&gt;0,MAX(0,C10-E10),C10)</x:f>
        <x:v>21</x:v>
      </x:c>
    </x:row>
    <x:row r="11" ht="25" customHeight="1">
      <x:c r="A11" s="2" t="n">
        <x:v>3</x:v>
      </x:c>
      <x:c r="B11" s="11" t="n">
        <x:f>G10</x:f>
        <x:v>58</x:v>
      </x:c>
      <x:c r="C11" s="11" t="n">
        <x:f>H10</x:f>
        <x:v>21</x:v>
      </x:c>
      <x:c r="D11" s="11" t="n">
        <x:f>$B$41*$E$43*$B$5</x:f>
        <x:v>30</x:v>
      </x:c>
      <x:c r="E11" s="11" t="n">
        <x:f>$E$41*$E$43</x:f>
        <x:v>22</x:v>
      </x:c>
      <x:c r="F11" s="11" t="n">
        <x:f>IF(B11&gt;0,D11*(1-$B$44*MIN(1,C11/E11)),0)</x:f>
        <x:v>21.40909090909091</x:v>
      </x:c>
      <x:c r="G11" s="11" t="n">
        <x:f>MAX(0,B11-F11)</x:f>
        <x:v>36.59090909090909</x:v>
      </x:c>
      <x:c r="H11" s="11" t="n">
        <x:f>IF(B11&gt;0,MAX(0,C11-E11),C11)</x:f>
        <x:v>0</x:v>
      </x:c>
    </x:row>
    <x:row r="12" ht="25" customHeight="1">
      <x:c r="A12" s="2" t="n">
        <x:v>4</x:v>
      </x:c>
      <x:c r="B12" s="11" t="n">
        <x:f>G11</x:f>
        <x:v>36.59090909090909</x:v>
      </x:c>
      <x:c r="C12" s="11" t="n">
        <x:f>H11</x:f>
        <x:v>0</x:v>
      </x:c>
      <x:c r="D12" s="11" t="n">
        <x:f>$B$41*$E$43*$B$5</x:f>
        <x:v>30</x:v>
      </x:c>
      <x:c r="E12" s="11" t="n">
        <x:f>$E$41*$E$43</x:f>
        <x:v>22</x:v>
      </x:c>
      <x:c r="F12" s="11" t="n">
        <x:f>IF(B12&gt;0,D12*(1-$B$44*MIN(1,C12/E12)),0)</x:f>
        <x:v>30</x:v>
      </x:c>
      <x:c r="G12" s="11" t="n">
        <x:f>MAX(0,B12-F12)</x:f>
        <x:v>6.5909090909090935</x:v>
      </x:c>
      <x:c r="H12" s="11" t="n">
        <x:f>IF(B12&gt;0,MAX(0,C12-E12),C12)</x:f>
        <x:v>0</x:v>
      </x:c>
    </x:row>
    <x:row r="13" ht="25" customHeight="1">
      <x:c r="A13" s="2" t="n">
        <x:v>5</x:v>
      </x:c>
      <x:c r="B13" s="11" t="n">
        <x:f>G12</x:f>
        <x:v>6.5909090909090935</x:v>
      </x:c>
      <x:c r="C13" s="11" t="n">
        <x:f>H12</x:f>
        <x:v>0</x:v>
      </x:c>
      <x:c r="D13" s="11" t="n">
        <x:f>$B$41*$E$43*$B$5</x:f>
        <x:v>30</x:v>
      </x:c>
      <x:c r="E13" s="11" t="n">
        <x:f>$E$41*$E$43</x:f>
        <x:v>22</x:v>
      </x:c>
      <x:c r="F13" s="11" t="n">
        <x:f>IF(B13&gt;0,D13*(1-$B$44*MIN(1,C13/E13)),0)</x:f>
        <x:v>30</x:v>
      </x:c>
      <x:c r="G13" s="11" t="n">
        <x:f>MAX(0,B13-F13)</x:f>
        <x:v>0</x:v>
      </x:c>
      <x:c r="H13" s="11" t="n">
        <x:f>IF(B13&gt;0,MAX(0,C13-E13),C13)</x:f>
        <x:v>0</x:v>
      </x:c>
    </x:row>
    <x:row r="14" ht="25" customHeight="1">
      <x:c r="A14" s="2" t="n">
        <x:v>6</x:v>
      </x:c>
      <x:c r="B14" s="11" t="n">
        <x:f>G13</x:f>
        <x:v>0</x:v>
      </x:c>
      <x:c r="C14" s="11" t="n">
        <x:f>H13</x:f>
        <x:v>0</x:v>
      </x:c>
      <x:c r="D14" s="11" t="n">
        <x:f>$B$41*$E$43*$B$5</x:f>
        <x:v>30</x:v>
      </x:c>
      <x:c r="E14" s="11" t="n">
        <x:f>$E$41*$E$43</x:f>
        <x:v>22</x:v>
      </x:c>
      <x:c r="F14" s="11" t="n">
        <x:f>IF(B14&gt;0,D14*(1-$B$44*MIN(1,C14/E14)),0)</x:f>
        <x:v>0</x:v>
      </x:c>
      <x:c r="G14" s="11" t="n">
        <x:f>MAX(0,B14-F14)</x:f>
        <x:v>0</x:v>
      </x:c>
      <x:c r="H14" s="11" t="n">
        <x:f>IF(B14&gt;0,MAX(0,C14-E14),C14)</x:f>
        <x:v>0</x:v>
      </x:c>
    </x:row>
    <x:row r="15" ht="25" customHeight="1">
      <x:c r="A15" s="2" t="n">
        <x:v>7</x:v>
      </x:c>
      <x:c r="B15" s="11" t="n">
        <x:f>G14</x:f>
        <x:v>0</x:v>
      </x:c>
      <x:c r="C15" s="11" t="n">
        <x:f>H14</x:f>
        <x:v>0</x:v>
      </x:c>
      <x:c r="D15" s="11" t="n">
        <x:f>$B$41*$E$43*$B$5</x:f>
        <x:v>30</x:v>
      </x:c>
      <x:c r="E15" s="11" t="n">
        <x:f>$E$41*$E$43</x:f>
        <x:v>22</x:v>
      </x:c>
      <x:c r="F15" s="11" t="n">
        <x:f>IF(B15&gt;0,D15*(1-$B$44*MIN(1,C15/E15)),0)</x:f>
        <x:v>0</x:v>
      </x:c>
      <x:c r="G15" s="11" t="n">
        <x:f>MAX(0,B15-F15)</x:f>
        <x:v>0</x:v>
      </x:c>
      <x:c r="H15" s="11" t="n">
        <x:f>IF(B15&gt;0,MAX(0,C15-E15),C15)</x:f>
        <x:v>0</x:v>
      </x:c>
    </x:row>
    <x:row r="16" ht="25" customHeight="1">
      <x:c r="A16" s="2" t="n">
        <x:v>8</x:v>
      </x:c>
      <x:c r="B16" s="11" t="n">
        <x:f>G15</x:f>
        <x:v>0</x:v>
      </x:c>
      <x:c r="C16" s="11" t="n">
        <x:f>H15</x:f>
        <x:v>0</x:v>
      </x:c>
      <x:c r="D16" s="11" t="n">
        <x:f>$B$41*$E$43*$B$5</x:f>
        <x:v>30</x:v>
      </x:c>
      <x:c r="E16" s="11" t="n">
        <x:f>$E$41*$E$43</x:f>
        <x:v>22</x:v>
      </x:c>
      <x:c r="F16" s="11" t="n">
        <x:f>IF(B16&gt;0,D16*(1-$B$44*MIN(1,C16/E16)),0)</x:f>
        <x:v>0</x:v>
      </x:c>
      <x:c r="G16" s="11" t="n">
        <x:f>MAX(0,B16-F16)</x:f>
        <x:v>0</x:v>
      </x:c>
      <x:c r="H16" s="11" t="n">
        <x:f>IF(B16&gt;0,MAX(0,C16-E16),C16)</x:f>
        <x:v>0</x:v>
      </x:c>
    </x:row>
    <x:row r="17" ht="25" customHeight="1">
      <x:c r="A17" s="2" t="n">
        <x:v>9</x:v>
      </x:c>
      <x:c r="B17" s="11" t="n">
        <x:f>G16</x:f>
        <x:v>0</x:v>
      </x:c>
      <x:c r="C17" s="11" t="n">
        <x:f>H16</x:f>
        <x:v>0</x:v>
      </x:c>
      <x:c r="D17" s="11" t="n">
        <x:f>$B$41*$E$43*$B$5</x:f>
        <x:v>30</x:v>
      </x:c>
      <x:c r="E17" s="11" t="n">
        <x:f>$E$41*$E$43</x:f>
        <x:v>22</x:v>
      </x:c>
      <x:c r="F17" s="11" t="n">
        <x:f>IF(B17&gt;0,D17*(1-$B$44*MIN(1,C17/E17)),0)</x:f>
        <x:v>0</x:v>
      </x:c>
      <x:c r="G17" s="11" t="n">
        <x:f>MAX(0,B17-F17)</x:f>
        <x:v>0</x:v>
      </x:c>
      <x:c r="H17" s="11" t="n">
        <x:f>IF(B17&gt;0,MAX(0,C17-E17),C17)</x:f>
        <x:v>0</x:v>
      </x:c>
    </x:row>
    <x:row r="18" ht="25" customHeight="1">
      <x:c r="A18" s="2" t="n">
        <x:v>10</x:v>
      </x:c>
      <x:c r="B18" s="11" t="n">
        <x:f>G17</x:f>
        <x:v>0</x:v>
      </x:c>
      <x:c r="C18" s="11" t="n">
        <x:f>H17</x:f>
        <x:v>0</x:v>
      </x:c>
      <x:c r="D18" s="11" t="n">
        <x:f>$B$41*$E$43*$B$5</x:f>
        <x:v>30</x:v>
      </x:c>
      <x:c r="E18" s="11" t="n">
        <x:f>$E$41*$E$43</x:f>
        <x:v>22</x:v>
      </x:c>
      <x:c r="F18" s="11" t="n">
        <x:f>IF(B18&gt;0,D18*(1-$B$44*MIN(1,C18/E18)),0)</x:f>
        <x:v>0</x:v>
      </x:c>
      <x:c r="G18" s="11" t="n">
        <x:f>MAX(0,B18-F18)</x:f>
        <x:v>0</x:v>
      </x:c>
      <x:c r="H18" s="11" t="n">
        <x:f>IF(B18&gt;0,MAX(0,C18-E18),C18)</x:f>
        <x:v>0</x:v>
      </x:c>
    </x:row>
    <x:row r="19" ht="25" customHeight="1">
      <x:c r="A19" s="2" t="n">
        <x:v>11</x:v>
      </x:c>
      <x:c r="B19" s="11" t="n">
        <x:f>G18</x:f>
        <x:v>0</x:v>
      </x:c>
      <x:c r="C19" s="11" t="n">
        <x:f>H18</x:f>
        <x:v>0</x:v>
      </x:c>
      <x:c r="D19" s="11" t="n">
        <x:f>$B$41*$E$43*$B$5</x:f>
        <x:v>30</x:v>
      </x:c>
      <x:c r="E19" s="11" t="n">
        <x:f>$E$41*$E$43</x:f>
        <x:v>22</x:v>
      </x:c>
      <x:c r="F19" s="11" t="n">
        <x:f>IF(B19&gt;0,D19*(1-$B$44*MIN(1,C19/E19)),0)</x:f>
        <x:v>0</x:v>
      </x:c>
      <x:c r="G19" s="11" t="n">
        <x:f>MAX(0,B19-F19)</x:f>
        <x:v>0</x:v>
      </x:c>
      <x:c r="H19" s="11" t="n">
        <x:f>IF(B19&gt;0,MAX(0,C19-E19),C19)</x:f>
        <x:v>0</x:v>
      </x:c>
    </x:row>
    <x:row r="20" ht="25" customHeight="1">
      <x:c r="A20" s="2" t="n">
        <x:v>12</x:v>
      </x:c>
      <x:c r="B20" s="11" t="n">
        <x:f>G19</x:f>
        <x:v>0</x:v>
      </x:c>
      <x:c r="C20" s="11" t="n">
        <x:f>H19</x:f>
        <x:v>0</x:v>
      </x:c>
      <x:c r="D20" s="11" t="n">
        <x:f>$B$41*$E$43*$B$5</x:f>
        <x:v>30</x:v>
      </x:c>
      <x:c r="E20" s="11" t="n">
        <x:f>$E$41*$E$43</x:f>
        <x:v>22</x:v>
      </x:c>
      <x:c r="F20" s="11" t="n">
        <x:f>IF(B20&gt;0,D20*(1-$B$44*MIN(1,C20/E20)),0)</x:f>
        <x:v>0</x:v>
      </x:c>
      <x:c r="G20" s="11" t="n">
        <x:f>MAX(0,B20-F20)</x:f>
        <x:v>0</x:v>
      </x:c>
      <x:c r="H20" s="11" t="n">
        <x:f>IF(B20&gt;0,MAX(0,C20-E20),C20)</x:f>
        <x:v>0</x:v>
      </x:c>
    </x:row>
    <x:row r="21" ht="25" customHeight="1">
      <x:c r="A21" s="2" t="n">
        <x:v>13</x:v>
      </x:c>
      <x:c r="B21" s="11" t="n">
        <x:f>G20</x:f>
        <x:v>0</x:v>
      </x:c>
      <x:c r="C21" s="11" t="n">
        <x:f>H20</x:f>
        <x:v>0</x:v>
      </x:c>
      <x:c r="D21" s="11" t="n">
        <x:f>$B$41*$E$43*$B$5</x:f>
        <x:v>30</x:v>
      </x:c>
      <x:c r="E21" s="11" t="n">
        <x:f>$E$41*$E$43</x:f>
        <x:v>22</x:v>
      </x:c>
      <x:c r="F21" s="11" t="n">
        <x:f>IF(B21&gt;0,D21*(1-$B$44*MIN(1,C21/E21)),0)</x:f>
        <x:v>0</x:v>
      </x:c>
      <x:c r="G21" s="11" t="n">
        <x:f>MAX(0,B21-F21)</x:f>
        <x:v>0</x:v>
      </x:c>
      <x:c r="H21" s="11" t="n">
        <x:f>IF(B21&gt;0,MAX(0,C21-E21),C21)</x:f>
        <x:v>0</x:v>
      </x:c>
    </x:row>
    <x:row r="22" ht="25" customHeight="1">
      <x:c r="A22" s="2" t="n">
        <x:v>14</x:v>
      </x:c>
      <x:c r="B22" s="11" t="n">
        <x:f>G21</x:f>
        <x:v>0</x:v>
      </x:c>
      <x:c r="C22" s="11" t="n">
        <x:f>H21</x:f>
        <x:v>0</x:v>
      </x:c>
      <x:c r="D22" s="11" t="n">
        <x:f>$B$41*$E$43*$B$5</x:f>
        <x:v>30</x:v>
      </x:c>
      <x:c r="E22" s="11" t="n">
        <x:f>$E$41*$E$43</x:f>
        <x:v>22</x:v>
      </x:c>
      <x:c r="F22" s="11" t="n">
        <x:f>IF(B22&gt;0,D22*(1-$B$44*MIN(1,C22/E22)),0)</x:f>
        <x:v>0</x:v>
      </x:c>
      <x:c r="G22" s="11" t="n">
        <x:f>MAX(0,B22-F22)</x:f>
        <x:v>0</x:v>
      </x:c>
      <x:c r="H22" s="11" t="n">
        <x:f>IF(B22&gt;0,MAX(0,C22-E22),C22)</x:f>
        <x:v>0</x:v>
      </x:c>
    </x:row>
    <x:row r="23" ht="25" customHeight="1">
      <x:c r="A23" s="2" t="n">
        <x:v>15</x:v>
      </x:c>
      <x:c r="B23" s="11" t="n">
        <x:f>G22</x:f>
        <x:v>0</x:v>
      </x:c>
      <x:c r="C23" s="11" t="n">
        <x:f>H22</x:f>
        <x:v>0</x:v>
      </x:c>
      <x:c r="D23" s="11" t="n">
        <x:f>$B$41*$E$43*$B$5</x:f>
        <x:v>30</x:v>
      </x:c>
      <x:c r="E23" s="11" t="n">
        <x:f>$E$41*$E$43</x:f>
        <x:v>22</x:v>
      </x:c>
      <x:c r="F23" s="11" t="n">
        <x:f>IF(B23&gt;0,D23*(1-$B$44*MIN(1,C23/E23)),0)</x:f>
        <x:v>0</x:v>
      </x:c>
      <x:c r="G23" s="11" t="n">
        <x:f>MAX(0,B23-F23)</x:f>
        <x:v>0</x:v>
      </x:c>
      <x:c r="H23" s="11" t="n">
        <x:f>IF(B23&gt;0,MAX(0,C23-E23),C23)</x:f>
        <x:v>0</x:v>
      </x:c>
    </x:row>
    <x:row r="24" ht="25" customHeight="1">
      <x:c r="A24" s="2" t="n">
        <x:v>16</x:v>
      </x:c>
      <x:c r="B24" s="11" t="n">
        <x:f>G23</x:f>
        <x:v>0</x:v>
      </x:c>
      <x:c r="C24" s="11" t="n">
        <x:f>H23</x:f>
        <x:v>0</x:v>
      </x:c>
      <x:c r="D24" s="11" t="n">
        <x:f>$B$41*$E$43*$B$5</x:f>
        <x:v>30</x:v>
      </x:c>
      <x:c r="E24" s="11" t="n">
        <x:f>$E$41*$E$43</x:f>
        <x:v>22</x:v>
      </x:c>
      <x:c r="F24" s="11" t="n">
        <x:f>IF(B24&gt;0,D24*(1-$B$44*MIN(1,C24/E24)),0)</x:f>
        <x:v>0</x:v>
      </x:c>
      <x:c r="G24" s="11" t="n">
        <x:f>MAX(0,B24-F24)</x:f>
        <x:v>0</x:v>
      </x:c>
      <x:c r="H24" s="11" t="n">
        <x:f>IF(B24&gt;0,MAX(0,C24-E24),C24)</x:f>
        <x:v>0</x:v>
      </x:c>
    </x:row>
    <x:row r="25" ht="25" customHeight="1">
      <x:c r="A25" s="2" t="n">
        <x:v>17</x:v>
      </x:c>
      <x:c r="B25" s="11" t="n">
        <x:f>G24</x:f>
        <x:v>0</x:v>
      </x:c>
      <x:c r="C25" s="11" t="n">
        <x:f>H24</x:f>
        <x:v>0</x:v>
      </x:c>
      <x:c r="D25" s="11" t="n">
        <x:f>$B$41*$E$43*$B$5</x:f>
        <x:v>30</x:v>
      </x:c>
      <x:c r="E25" s="11" t="n">
        <x:f>$E$41*$E$43</x:f>
        <x:v>22</x:v>
      </x:c>
      <x:c r="F25" s="11" t="n">
        <x:f>IF(B25&gt;0,D25*(1-$B$44*MIN(1,C25/E25)),0)</x:f>
        <x:v>0</x:v>
      </x:c>
      <x:c r="G25" s="11" t="n">
        <x:f>MAX(0,B25-F25)</x:f>
        <x:v>0</x:v>
      </x:c>
      <x:c r="H25" s="11" t="n">
        <x:f>IF(B25&gt;0,MAX(0,C25-E25),C25)</x:f>
        <x:v>0</x:v>
      </x:c>
    </x:row>
    <x:row r="26" ht="25" customHeight="1">
      <x:c r="A26" s="2" t="n">
        <x:v>18</x:v>
      </x:c>
      <x:c r="B26" s="11" t="n">
        <x:f>G25</x:f>
        <x:v>0</x:v>
      </x:c>
      <x:c r="C26" s="11" t="n">
        <x:f>H25</x:f>
        <x:v>0</x:v>
      </x:c>
      <x:c r="D26" s="11" t="n">
        <x:f>$B$41*$E$43*$B$5</x:f>
        <x:v>30</x:v>
      </x:c>
      <x:c r="E26" s="11" t="n">
        <x:f>$E$41*$E$43</x:f>
        <x:v>22</x:v>
      </x:c>
      <x:c r="F26" s="11" t="n">
        <x:f>IF(B26&gt;0,D26*(1-$B$44*MIN(1,C26/E26)),0)</x:f>
        <x:v>0</x:v>
      </x:c>
      <x:c r="G26" s="11" t="n">
        <x:f>MAX(0,B26-F26)</x:f>
        <x:v>0</x:v>
      </x:c>
      <x:c r="H26" s="11" t="n">
        <x:f>IF(B26&gt;0,MAX(0,C26-E26),C26)</x:f>
        <x:v>0</x:v>
      </x:c>
    </x:row>
    <x:row r="27" ht="25" customHeight="1">
      <x:c r="A27" s="2" t="n">
        <x:v>19</x:v>
      </x:c>
      <x:c r="B27" s="11" t="n">
        <x:f>G26</x:f>
        <x:v>0</x:v>
      </x:c>
      <x:c r="C27" s="11" t="n">
        <x:f>H26</x:f>
        <x:v>0</x:v>
      </x:c>
      <x:c r="D27" s="11" t="n">
        <x:f>$B$41*$E$43*$B$5</x:f>
        <x:v>30</x:v>
      </x:c>
      <x:c r="E27" s="11" t="n">
        <x:f>$E$41*$E$43</x:f>
        <x:v>22</x:v>
      </x:c>
      <x:c r="F27" s="11" t="n">
        <x:f>IF(B27&gt;0,D27*(1-$B$44*MIN(1,C27/E27)),0)</x:f>
        <x:v>0</x:v>
      </x:c>
      <x:c r="G27" s="11" t="n">
        <x:f>MAX(0,B27-F27)</x:f>
        <x:v>0</x:v>
      </x:c>
      <x:c r="H27" s="11" t="n">
        <x:f>IF(B27&gt;0,MAX(0,C27-E27),C27)</x:f>
        <x:v>0</x:v>
      </x:c>
    </x:row>
    <x:row r="28" ht="25" customHeight="1">
      <x:c r="A28" s="2" t="n">
        <x:v>20</x:v>
      </x:c>
      <x:c r="B28" s="11" t="n">
        <x:f>G27</x:f>
        <x:v>0</x:v>
      </x:c>
      <x:c r="C28" s="11" t="n">
        <x:f>H27</x:f>
        <x:v>0</x:v>
      </x:c>
      <x:c r="D28" s="11" t="n">
        <x:f>$B$41*$E$43*$B$5</x:f>
        <x:v>30</x:v>
      </x:c>
      <x:c r="E28" s="11" t="n">
        <x:f>$E$41*$E$43</x:f>
        <x:v>22</x:v>
      </x:c>
      <x:c r="F28" s="11" t="n">
        <x:f>IF(B28&gt;0,D28*(1-$B$44*MIN(1,C28/E28)),0)</x:f>
        <x:v>0</x:v>
      </x:c>
      <x:c r="G28" s="11" t="n">
        <x:f>MAX(0,B28-F28)</x:f>
        <x:v>0</x:v>
      </x:c>
      <x:c r="H28" s="11" t="n">
        <x:f>IF(B28&gt;0,MAX(0,C28-E28),C28)</x:f>
        <x:v>0</x:v>
      </x:c>
    </x:row>
    <x:row r="29" ht="25" customHeight="1">
      <x:c r="A29" s="2" t="n">
        <x:v>21</x:v>
      </x:c>
      <x:c r="B29" s="11" t="n">
        <x:f>G28</x:f>
        <x:v>0</x:v>
      </x:c>
      <x:c r="C29" s="11" t="n">
        <x:f>H28</x:f>
        <x:v>0</x:v>
      </x:c>
      <x:c r="D29" s="11" t="n">
        <x:f>$B$41*$E$43*$B$5</x:f>
        <x:v>30</x:v>
      </x:c>
      <x:c r="E29" s="11" t="n">
        <x:f>$E$41*$E$43</x:f>
        <x:v>22</x:v>
      </x:c>
      <x:c r="F29" s="11" t="n">
        <x:f>IF(B29&gt;0,D29*(1-$B$44*MIN(1,C29/E29)),0)</x:f>
        <x:v>0</x:v>
      </x:c>
      <x:c r="G29" s="11" t="n">
        <x:f>MAX(0,B29-F29)</x:f>
        <x:v>0</x:v>
      </x:c>
      <x:c r="H29" s="11" t="n">
        <x:f>IF(B29&gt;0,MAX(0,C29-E29),C29)</x:f>
        <x:v>0</x:v>
      </x:c>
    </x:row>
    <x:row r="30" ht="25" customHeight="1">
      <x:c r="A30" s="2" t="n">
        <x:v>22</x:v>
      </x:c>
      <x:c r="B30" s="11" t="n">
        <x:f>G29</x:f>
        <x:v>0</x:v>
      </x:c>
      <x:c r="C30" s="11" t="n">
        <x:f>H29</x:f>
        <x:v>0</x:v>
      </x:c>
      <x:c r="D30" s="11" t="n">
        <x:f>$B$41*$E$43*$B$5</x:f>
        <x:v>30</x:v>
      </x:c>
      <x:c r="E30" s="11" t="n">
        <x:f>$E$41*$E$43</x:f>
        <x:v>22</x:v>
      </x:c>
      <x:c r="F30" s="11" t="n">
        <x:f>IF(B30&gt;0,D30*(1-$B$44*MIN(1,C30/E30)),0)</x:f>
        <x:v>0</x:v>
      </x:c>
      <x:c r="G30" s="11" t="n">
        <x:f>MAX(0,B30-F30)</x:f>
        <x:v>0</x:v>
      </x:c>
      <x:c r="H30" s="11" t="n">
        <x:f>IF(B30&gt;0,MAX(0,C30-E30),C30)</x:f>
        <x:v>0</x:v>
      </x:c>
    </x:row>
    <x:row r="31" ht="25" customHeight="1">
      <x:c r="A31" s="2" t="n">
        <x:v>23</x:v>
      </x:c>
      <x:c r="B31" s="11" t="n">
        <x:f>G30</x:f>
        <x:v>0</x:v>
      </x:c>
      <x:c r="C31" s="11" t="n">
        <x:f>H30</x:f>
        <x:v>0</x:v>
      </x:c>
      <x:c r="D31" s="11" t="n">
        <x:f>$B$41*$E$43*$B$5</x:f>
        <x:v>30</x:v>
      </x:c>
      <x:c r="E31" s="11" t="n">
        <x:f>$E$41*$E$43</x:f>
        <x:v>22</x:v>
      </x:c>
      <x:c r="F31" s="11" t="n">
        <x:f>IF(B31&gt;0,D31*(1-$B$44*MIN(1,C31/E31)),0)</x:f>
        <x:v>0</x:v>
      </x:c>
      <x:c r="G31" s="11" t="n">
        <x:f>MAX(0,B31-F31)</x:f>
        <x:v>0</x:v>
      </x:c>
      <x:c r="H31" s="11" t="n">
        <x:f>IF(B31&gt;0,MAX(0,C31-E31),C31)</x:f>
        <x:v>0</x:v>
      </x:c>
    </x:row>
    <x:row r="32" ht="25" customHeight="1">
      <x:c r="A32" s="2" t="n">
        <x:v>24</x:v>
      </x:c>
      <x:c r="B32" s="11" t="n">
        <x:f>G31</x:f>
        <x:v>0</x:v>
      </x:c>
      <x:c r="C32" s="11" t="n">
        <x:f>H31</x:f>
        <x:v>0</x:v>
      </x:c>
      <x:c r="D32" s="11" t="n">
        <x:f>$B$41*$E$43*$B$5</x:f>
        <x:v>30</x:v>
      </x:c>
      <x:c r="E32" s="11" t="n">
        <x:f>$E$41*$E$43</x:f>
        <x:v>22</x:v>
      </x:c>
      <x:c r="F32" s="11" t="n">
        <x:f>IF(B32&gt;0,D32*(1-$B$44*MIN(1,C32/E32)),0)</x:f>
        <x:v>0</x:v>
      </x:c>
      <x:c r="G32" s="11" t="n">
        <x:f>MAX(0,B32-F32)</x:f>
        <x:v>0</x:v>
      </x:c>
      <x:c r="H32" s="11" t="n">
        <x:f>IF(B32&gt;0,MAX(0,C32-E32),C32)</x:f>
        <x:v>0</x:v>
      </x:c>
    </x:row>
    <x:row r="33" ht="25" customHeight="1">
      <x:c r="A33" s="2" t="n">
        <x:v>25</x:v>
      </x:c>
      <x:c r="B33" s="11" t="n">
        <x:f>G32</x:f>
        <x:v>0</x:v>
      </x:c>
      <x:c r="C33" s="11" t="n">
        <x:f>H32</x:f>
        <x:v>0</x:v>
      </x:c>
      <x:c r="D33" s="11" t="n">
        <x:f>$B$41*$E$43*$B$5</x:f>
        <x:v>30</x:v>
      </x:c>
      <x:c r="E33" s="11" t="n">
        <x:f>$E$41*$E$43</x:f>
        <x:v>22</x:v>
      </x:c>
      <x:c r="F33" s="11" t="n">
        <x:f>IF(B33&gt;0,D33*(1-$B$44*MIN(1,C33/E33)),0)</x:f>
        <x:v>0</x:v>
      </x:c>
      <x:c r="G33" s="11" t="n">
        <x:f>MAX(0,B33-F33)</x:f>
        <x:v>0</x:v>
      </x:c>
      <x:c r="H33" s="11" t="n">
        <x:f>IF(B33&gt;0,MAX(0,C33-E33),C33)</x:f>
        <x:v>0</x:v>
      </x:c>
    </x:row>
    <x:row r="34" ht="25" customHeight="1">
      <x:c r="A34" s="2" t="n">
        <x:v>26</x:v>
      </x:c>
      <x:c r="B34" s="11" t="n">
        <x:f>G33</x:f>
        <x:v>0</x:v>
      </x:c>
      <x:c r="C34" s="11" t="n">
        <x:f>H33</x:f>
        <x:v>0</x:v>
      </x:c>
      <x:c r="D34" s="11" t="n">
        <x:f>$B$41*$E$43*$B$5</x:f>
        <x:v>30</x:v>
      </x:c>
      <x:c r="E34" s="11" t="n">
        <x:f>$E$41*$E$43</x:f>
        <x:v>22</x:v>
      </x:c>
      <x:c r="F34" s="11" t="n">
        <x:f>IF(B34&gt;0,D34*(1-$B$44*MIN(1,C34/E34)),0)</x:f>
        <x:v>0</x:v>
      </x:c>
      <x:c r="G34" s="11" t="n">
        <x:f>MAX(0,B34-F34)</x:f>
        <x:v>0</x:v>
      </x:c>
      <x:c r="H34" s="11" t="n">
        <x:f>IF(B34&gt;0,MAX(0,C34-E34),C34)</x:f>
        <x:v>0</x:v>
      </x:c>
    </x:row>
    <x:row r="35" ht="25" customHeight="1">
      <x:c r="A35" s="2" t="n">
        <x:v>27</x:v>
      </x:c>
      <x:c r="B35" s="11" t="n">
        <x:f>G34</x:f>
        <x:v>0</x:v>
      </x:c>
      <x:c r="C35" s="11" t="n">
        <x:f>H34</x:f>
        <x:v>0</x:v>
      </x:c>
      <x:c r="D35" s="11" t="n">
        <x:f>$B$41*$E$43*$B$5</x:f>
        <x:v>30</x:v>
      </x:c>
      <x:c r="E35" s="11" t="n">
        <x:f>$E$41*$E$43</x:f>
        <x:v>22</x:v>
      </x:c>
      <x:c r="F35" s="11" t="n">
        <x:f>IF(B35&gt;0,D35*(1-$B$44*MIN(1,C35/E35)),0)</x:f>
        <x:v>0</x:v>
      </x:c>
      <x:c r="G35" s="11" t="n">
        <x:f>MAX(0,B35-F35)</x:f>
        <x:v>0</x:v>
      </x:c>
      <x:c r="H35" s="11" t="n">
        <x:f>IF(B35&gt;0,MAX(0,C35-E35),C35)</x:f>
        <x:v>0</x:v>
      </x:c>
    </x:row>
    <x:row r="36" ht="25" customHeight="1">
      <x:c r="A36" s="2" t="n">
        <x:v>28</x:v>
      </x:c>
      <x:c r="B36" s="11" t="n">
        <x:f>G35</x:f>
        <x:v>0</x:v>
      </x:c>
      <x:c r="C36" s="11" t="n">
        <x:f>H35</x:f>
        <x:v>0</x:v>
      </x:c>
      <x:c r="D36" s="11" t="n">
        <x:f>$B$41*$E$43*$B$5</x:f>
        <x:v>30</x:v>
      </x:c>
      <x:c r="E36" s="11" t="n">
        <x:f>$E$41*$E$43</x:f>
        <x:v>22</x:v>
      </x:c>
      <x:c r="F36" s="11" t="n">
        <x:f>IF(B36&gt;0,D36*(1-$B$44*MIN(1,C36/E36)),0)</x:f>
        <x:v>0</x:v>
      </x:c>
      <x:c r="G36" s="11" t="n">
        <x:f>MAX(0,B36-F36)</x:f>
        <x:v>0</x:v>
      </x:c>
      <x:c r="H36" s="11" t="n">
        <x:f>IF(B36&gt;0,MAX(0,C36-E36),C36)</x:f>
        <x:v>0</x:v>
      </x:c>
    </x:row>
    <x:row r="37" ht="25" customHeight="1">
      <x:c r="A37" s="2" t="n">
        <x:v>29</x:v>
      </x:c>
      <x:c r="B37" s="11" t="n">
        <x:f>G36</x:f>
        <x:v>0</x:v>
      </x:c>
      <x:c r="C37" s="11" t="n">
        <x:f>H36</x:f>
        <x:v>0</x:v>
      </x:c>
      <x:c r="D37" s="11" t="n">
        <x:f>$B$41*$E$43*$B$5</x:f>
        <x:v>30</x:v>
      </x:c>
      <x:c r="E37" s="11" t="n">
        <x:f>$E$41*$E$43</x:f>
        <x:v>22</x:v>
      </x:c>
      <x:c r="F37" s="11" t="n">
        <x:f>IF(B37&gt;0,D37*(1-$B$44*MIN(1,C37/E37)),0)</x:f>
        <x:v>0</x:v>
      </x:c>
      <x:c r="G37" s="11" t="n">
        <x:f>MAX(0,B37-F37)</x:f>
        <x:v>0</x:v>
      </x:c>
      <x:c r="H37" s="11" t="n">
        <x:f>IF(B37&gt;0,MAX(0,C37-E37),C37)</x:f>
        <x:v>0</x:v>
      </x:c>
    </x:row>
    <x:row r="38" ht="25" customHeight="1">
      <x:c r="A38" s="2" t="n">
        <x:v>30</x:v>
      </x:c>
      <x:c r="B38" s="11" t="n">
        <x:f>G37</x:f>
        <x:v>0</x:v>
      </x:c>
      <x:c r="C38" s="11" t="n">
        <x:f>H37</x:f>
        <x:v>0</x:v>
      </x:c>
      <x:c r="D38" s="11" t="n">
        <x:f>$B$41*$E$43*$B$5</x:f>
        <x:v>30</x:v>
      </x:c>
      <x:c r="E38" s="11" t="n">
        <x:f>$E$41*$E$43</x:f>
        <x:v>22</x:v>
      </x:c>
      <x:c r="F38" s="11" t="n">
        <x:f>IF(B38&gt;0,D38*(1-$B$44*MIN(1,C38/E38)),0)</x:f>
        <x:v>0</x:v>
      </x:c>
      <x:c r="G38" s="11" t="n">
        <x:f>MAX(0,B38-F38)</x:f>
        <x:v>0</x:v>
      </x:c>
      <x:c r="H38" s="11" t="n">
        <x:f>IF(B38&gt;0,MAX(0,C38-E38),C38)</x:f>
        <x:v>0</x:v>
      </x:c>
    </x:row>
    <x:row r="39" ht="25" customHeight="1">
      <x:c r="A39" s="2"/>
      <x:c r="B39" s="11"/>
      <x:c r="C39" s="11"/>
      <x:c r="D39" s="11"/>
      <x:c r="E39" s="11"/>
      <x:c r="F39" s="11"/>
      <x:c r="G39" s="11"/>
      <x:c r="H39" s="11"/>
    </x:row>
    <x:row r="40" ht="25" customHeight="1">
      <x:c r="A40" s="2"/>
      <x:c r="B40" s="11"/>
      <x:c r="C40" s="11"/>
      <x:c r="D40" s="11"/>
      <x:c r="E40" s="11"/>
      <x:c r="F40" s="11"/>
      <x:c r="G40" s="11"/>
      <x:c r="H40" s="11"/>
    </x:row>
    <x:row r="41" ht="25" customHeight="1">
      <x:c r="A41" s="2" t="str">
        <x:v>基础肉伤</x:v>
      </x:c>
      <x:c r="B41" s="11" t="n">
        <x:f>INDEX('武器配置'!B6:B9,B3)</x:f>
        <x:v>30</x:v>
      </x:c>
      <x:c r="C41" s="11"/>
      <x:c r="D41" s="11" t="str">
        <x:v>基础甲伤</x:v>
      </x:c>
      <x:c r="E41" s="11" t="n">
        <x:f>INDEX('武器配置'!C6:C9,B3)</x:f>
        <x:v>22</x:v>
      </x:c>
      <x:c r="F41" s="11"/>
      <x:c r="G41" s="11"/>
      <x:c r="H41" s="11"/>
    </x:row>
    <x:row r="42" ht="25" customHeight="1">
      <x:c r="A42" s="2" t="str">
        <x:v>优势射程</x:v>
      </x:c>
      <x:c r="B42" s="11" t="n">
        <x:f>INDEX('武器配置'!I6:I9,B3)</x:f>
        <x:v>35</x:v>
      </x:c>
      <x:c r="C42" s="11"/>
      <x:c r="D42" s="11" t="str">
        <x:v>衰减终点</x:v>
      </x:c>
      <x:c r="E42" s="11" t="n">
        <x:f>INDEX('武器配置'!J6:J9,B3)</x:f>
        <x:v>85</x:v>
      </x:c>
      <x:c r="F42" s="11"/>
      <x:c r="G42" s="11"/>
      <x:c r="H42" s="11"/>
    </x:row>
    <x:row r="43" ht="25" customHeight="1">
      <x:c r="A43" s="2" t="str">
        <x:v>最低倍率</x:v>
      </x:c>
      <x:c r="B43" s="11" t="n">
        <x:f>INDEX('武器配置'!K6:K9,B3)</x:f>
        <x:v>0.67</x:v>
      </x:c>
      <x:c r="C43" s="11"/>
      <x:c r="D43" s="11" t="str">
        <x:v>距离系数</x:v>
      </x:c>
      <x:c r="E43" s="11" t="n">
        <x:f>1-(1-B43)*MAX(0,MIN(1,(B4-B42)/(E42-B42)))</x:f>
        <x:v>1</x:v>
      </x:c>
      <x:c r="F43" s="11"/>
      <x:c r="G43" s="11"/>
      <x:c r="H43" s="11"/>
    </x:row>
    <x:row r="44" ht="25" customHeight="1">
      <x:c r="A44" s="2" t="str">
        <x:v>减伤系数</x:v>
      </x:c>
      <x:c r="B44" s="11" t="n">
        <x:f>MAX(0,MIN(0.8,INDEX('物品配置'!F10:F11,E3)*IF(E3=2,'经济配置'!B21,1)-INDEX('物品配置'!F12:F13,E4)))</x:f>
        <x:v>0.3</x:v>
      </x:c>
      <x:c r="C44" s="11"/>
      <x:c r="D44" s="11" t="str">
        <x:v>初始耐久</x:v>
      </x:c>
      <x:c r="E44" s="11" t="n">
        <x:f>INDEX('物品配置'!E10:E11,E3)*E5</x:f>
        <x:v>65</x:v>
      </x:c>
      <x:c r="F44" s="11"/>
      <x:c r="G44" s="11"/>
      <x:c r="H44" s="11"/>
    </x:row>
    <x:row r="45" ht="25" customHeight="1">
      <x:c r="A45" s="2" t="str">
        <x:v>射速</x:v>
      </x:c>
      <x:c r="B45" s="11" t="n">
        <x:f>INDEX('武器配置'!D6:D9,B3)</x:f>
        <x:v>660</x:v>
      </x:c>
      <x:c r="C45" s="11"/>
      <x:c r="D45" s="11" t="str">
        <x:v>生命</x:v>
      </x:c>
      <x:c r="E45" s="11" t="n">
        <x:f>'经济配置'!B20</x:f>
        <x:v>100</x:v>
      </x:c>
      <x:c r="F45" s="11"/>
      <x:c r="G45" s="11"/>
      <x:c r="H45" s="11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</x:row>
    <x:row r="48" ht="25" customHeight="1">
      <x:c r="A48" s="2" t="str">
        <x:v>默认躯干：倍率1、覆盖1。四肢：倍率0.75、覆盖0。头部按武器头倍率填写。</x:v>
      </x:c>
      <x:c r="B48" s="2"/>
      <x:c r="C48" s="2"/>
      <x:c r="D48" s="2"/>
      <x:c r="E48" s="2"/>
      <x:c r="F48" s="2"/>
      <x:c r="G48" s="2"/>
      <x:c r="H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</x:row>
    <x:row r="50" ht="25" customHeight="1">
      <x:c r="A50" s="2" t="str">
        <x:v>黄色是局部靶场条件；参数配置中的修改会更新本表，但不会重跑生态快照。</x:v>
      </x:c>
      <x:c r="B50" s="2"/>
      <x:c r="C50" s="2"/>
      <x:c r="D50" s="2"/>
      <x:c r="E50" s="2"/>
      <x:c r="F50" s="2"/>
      <x:c r="G50" s="2"/>
      <x:c r="H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</x:row>
  </x:sheetData>
  <x:dataValidations count="4">
    <x:dataValidation type="whole" operator="between" sqref="B3">
      <x:formula1>1</x:formula1>
      <x:formula2>4</x:formula2>
    </x:dataValidation>
    <x:dataValidation type="whole" operator="between" sqref="E3">
      <x:formula1>1</x:formula1>
      <x:formula2>2</x:formula2>
    </x:dataValidation>
    <x:dataValidation type="whole" operator="between" sqref="E4">
      <x:formula1>1</x:formula1>
      <x:formula2>2</x:formula2>
    </x:dataValidation>
    <x:dataValidation type="whole" operator="between" sqref="E5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生态结果固定快照</x:v>
      </x:c>
      <x:c r="B2" s="2"/>
      <x:c r="C2" s="2"/>
      <x:c r="D2" s="2"/>
      <x:c r="E2" s="2"/>
      <x:c r="F2" s="2"/>
      <x:c r="G2" s="2"/>
    </x:row>
    <x:row r="3" ht="25" customHeight="1">
      <x:c r="A3" s="2" t="str">
        <x:v>6种子均值；144账户×30机会/种子。修改配置后须运行run.mjs更新。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0" customHeight="1">
      <x:c r="A5" s="6" t="str">
        <x:v>情景</x:v>
      </x:c>
      <x:c r="B5" s="6" t="str">
        <x:v>出击率</x:v>
      </x:c>
      <x:c r="C5" s="6" t="str">
        <x:v>撤离率</x:v>
      </x:c>
      <x:c r="D5" s="6" t="str">
        <x:v>现金增幅</x:v>
      </x:c>
      <x:c r="E5" s="6" t="str">
        <x:v>配方解锁</x:v>
      </x:c>
      <x:c r="F5" s="6" t="str">
        <x:v>资产不足845</x:v>
      </x:c>
      <x:c r="G5" s="6" t="str">
        <x:v>净资产变化中位</x:v>
      </x:c>
    </x:row>
    <x:row r="6" ht="25" customHeight="1">
      <x:c r="A6" s="2" t="str">
        <x:v>基线</x:v>
      </x:c>
      <x:c r="B6" s="12" t="n">
        <x:v>0.6891203703703703</x:v>
      </x:c>
      <x:c r="C6" s="12" t="n">
        <x:v>0.5124714814758388</x:v>
      </x:c>
      <x:c r="D6" s="12" t="n">
        <x:v>-0.69982036285001</x:v>
      </x:c>
      <x:c r="E6" s="12" t="n">
        <x:v>0.7928240740740741</x:v>
      </x:c>
      <x:c r="F6" s="12" t="n">
        <x:v>0.13657407407407407</x:v>
      </x:c>
      <x:c r="G6" s="13" t="n">
        <x:v>-2205.387464014146</x:v>
      </x:c>
    </x:row>
    <x:row r="7" ht="25" customHeight="1">
      <x:c r="A7" s="2" t="str">
        <x:v>战利品增加 50%</x:v>
      </x:c>
      <x:c r="B7" s="12" t="n">
        <x:v>0.7180555555555554</x:v>
      </x:c>
      <x:c r="C7" s="12" t="n">
        <x:v>0.5144880689599604</x:v>
      </x:c>
      <x:c r="D7" s="12" t="n">
        <x:v>-0.598506637966565</x:v>
      </x:c>
      <x:c r="E7" s="12" t="n">
        <x:v>0.8379629629629631</x:v>
      </x:c>
      <x:c r="F7" s="12" t="n">
        <x:v>0.13078703703703703</x:v>
      </x:c>
      <x:c r="G7" s="13" t="n">
        <x:v>-1710.5601217885553</x:v>
      </x:c>
    </x:row>
    <x:row r="8" ht="25" customHeight="1">
      <x:c r="A8" s="2" t="str">
        <x:v>重甲减伤提高 25%</x:v>
      </x:c>
      <x:c r="B8" s="12" t="n">
        <x:v>0.695601851851852</x:v>
      </x:c>
      <x:c r="C8" s="12" t="n">
        <x:v>0.5184088586530761</x:v>
      </x:c>
      <x:c r="D8" s="12" t="n">
        <x:v>-0.6929189591864217</x:v>
      </x:c>
      <x:c r="E8" s="12" t="n">
        <x:v>0.8194444444444443</x:v>
      </x:c>
      <x:c r="F8" s="12" t="n">
        <x:v>0.12268518518518519</x:v>
      </x:c>
      <x:c r="G8" s="13" t="n">
        <x:v>-2189.4778976127313</x:v>
      </x:c>
    </x:row>
    <x:row r="9" ht="25" customHeight="1">
      <x:c r="A9" s="2" t="str">
        <x:v>有限入场援助</x:v>
      </x:c>
      <x:c r="B9" s="12" t="n">
        <x:v>0.7581018518518517</x:v>
      </x:c>
      <x:c r="C9" s="12" t="n">
        <x:v>0.5170482648285429</x:v>
      </x:c>
      <x:c r="D9" s="12" t="n">
        <x:v>-0.6291188642648589</x:v>
      </x:c>
      <x:c r="E9" s="12" t="n">
        <x:v>0.8854166666666666</x:v>
      </x:c>
      <x:c r="F9" s="12" t="n">
        <x:v>0.0925925925925926</x:v>
      </x:c>
      <x:c r="G9" s="13" t="n">
        <x:v>-843.3148666919283</x:v>
      </x:c>
    </x:row>
    <x:row r="10" ht="25" customHeight="1">
      <x:c r="A10" s="2" t="str">
        <x:v>交易税提高到 16%</x:v>
      </x:c>
      <x:c r="B10" s="12" t="n">
        <x:v>0.687962962962963</x:v>
      </x:c>
      <x:c r="C10" s="12" t="n">
        <x:v>0.5117174950104978</x:v>
      </x:c>
      <x:c r="D10" s="12" t="n">
        <x:v>-0.6986001887462313</x:v>
      </x:c>
      <x:c r="E10" s="12" t="n">
        <x:v>0.8113425925925926</x:v>
      </x:c>
      <x:c r="F10" s="12" t="n">
        <x:v>0.14351851851851852</x:v>
      </x:c>
      <x:c r="G10" s="13" t="n">
        <x:v>-2141.1056661614243</x:v>
      </x:c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30" customHeight="1">
      <x:c r="A14" s="6" t="str">
        <x:v>机会</x:v>
      </x:c>
      <x:c r="B14" s="6" t="str">
        <x:v>出击人数</x:v>
      </x:c>
      <x:c r="C14" s="6" t="str">
        <x:v>撤离人数</x:v>
      </x:c>
      <x:c r="D14" s="6" t="str">
        <x:v>现金</x:v>
      </x:c>
      <x:c r="E14" s="6" t="str">
        <x:v>实物参考值</x:v>
      </x:c>
      <x:c r="F14" s="6" t="str">
        <x:v>资产P50</x:v>
      </x:c>
      <x:c r="G14" s="6" t="str">
        <x:v>配方比例</x:v>
      </x:c>
    </x:row>
    <x:row r="15" ht="25" customHeight="1">
      <x:c r="A15" s="2" t="n">
        <x:v>1</x:v>
      </x:c>
      <x:c r="B15" s="2" t="n">
        <x:v>144</x:v>
      </x:c>
      <x:c r="C15" s="2" t="n">
        <x:v>69</x:v>
      </x:c>
      <x:c r="D15" s="13" t="n">
        <x:v>343475.9610769231</x:v>
      </x:c>
      <x:c r="E15" s="13" t="n">
        <x:v>296584.9915604396</x:v>
      </x:c>
      <x:c r="F15" s="13" t="n">
        <x:v>3215</x:v>
      </x:c>
      <x:c r="G15" s="12" t="n">
        <x:v>0</x:v>
      </x:c>
    </x:row>
    <x:row r="16" ht="25" customHeight="1">
      <x:c r="A16" s="2" t="n">
        <x:v>2</x:v>
      </x:c>
      <x:c r="B16" s="2" t="n">
        <x:v>144</x:v>
      </x:c>
      <x:c r="C16" s="2" t="n">
        <x:v>68</x:v>
      </x:c>
      <x:c r="D16" s="13" t="n">
        <x:v>324379.5119720473</x:v>
      </x:c>
      <x:c r="E16" s="13" t="n">
        <x:v>300170.6464095215</x:v>
      </x:c>
      <x:c r="F16" s="13" t="n">
        <x:v>4385.99954679803</x:v>
      </x:c>
      <x:c r="G16" s="12" t="n">
        <x:v>0</x:v>
      </x:c>
    </x:row>
    <x:row r="17" ht="25" customHeight="1">
      <x:c r="A17" s="2" t="n">
        <x:v>3</x:v>
      </x:c>
      <x:c r="B17" s="2" t="n">
        <x:v>144</x:v>
      </x:c>
      <x:c r="C17" s="2" t="n">
        <x:v>71</x:v>
      </x:c>
      <x:c r="D17" s="13" t="n">
        <x:v>275138.29083668056</x:v>
      </x:c>
      <x:c r="E17" s="13" t="n">
        <x:v>339657.6493726274</x:v>
      </x:c>
      <x:c r="F17" s="13" t="n">
        <x:v>4231.606206972874</x:v>
      </x:c>
      <x:c r="G17" s="12" t="n">
        <x:v>0</x:v>
      </x:c>
    </x:row>
    <x:row r="18" ht="25" customHeight="1">
      <x:c r="A18" s="2" t="n">
        <x:v>4</x:v>
      </x:c>
      <x:c r="B18" s="2" t="n">
        <x:v>120</x:v>
      </x:c>
      <x:c r="C18" s="2" t="n">
        <x:v>60</x:v>
      </x:c>
      <x:c r="D18" s="13" t="n">
        <x:v>253472.6498921353</x:v>
      </x:c>
      <x:c r="E18" s="13" t="n">
        <x:v>366966.27156643354</x:v>
      </x:c>
      <x:c r="F18" s="13" t="n">
        <x:v>4088.260279657949</x:v>
      </x:c>
      <x:c r="G18" s="12" t="n">
        <x:v>0</x:v>
      </x:c>
    </x:row>
    <x:row r="19" ht="25" customHeight="1">
      <x:c r="A19" s="2" t="n">
        <x:v>5</x:v>
      </x:c>
      <x:c r="B19" s="2" t="n">
        <x:v>108</x:v>
      </x:c>
      <x:c r="C19" s="2" t="n">
        <x:v>51</x:v>
      </x:c>
      <x:c r="D19" s="13" t="n">
        <x:v>222549.918371315</x:v>
      </x:c>
      <x:c r="E19" s="13" t="n">
        <x:v>391190.8128308242</x:v>
      </x:c>
      <x:c r="F19" s="13" t="n">
        <x:v>4158.85102253796</x:v>
      </x:c>
      <x:c r="G19" s="12" t="n">
        <x:v>0.020833333333333332</x:v>
      </x:c>
    </x:row>
    <x:row r="20" ht="25" customHeight="1">
      <x:c r="A20" s="2" t="n">
        <x:v>6</x:v>
      </x:c>
      <x:c r="B20" s="2" t="n">
        <x:v>126</x:v>
      </x:c>
      <x:c r="C20" s="2" t="n">
        <x:v>66</x:v>
      </x:c>
      <x:c r="D20" s="13" t="n">
        <x:v>205729.97570408016</x:v>
      </x:c>
      <x:c r="E20" s="13" t="n">
        <x:v>400475.69602053124</x:v>
      </x:c>
      <x:c r="F20" s="13" t="n">
        <x:v>4056.6368704397705</x:v>
      </x:c>
      <x:c r="G20" s="12" t="n">
        <x:v>0.13194444444444445</x:v>
      </x:c>
    </x:row>
    <x:row r="21" ht="25" customHeight="1">
      <x:c r="A21" s="2" t="n">
        <x:v>7</x:v>
      </x:c>
      <x:c r="B21" s="2" t="n">
        <x:v>108</x:v>
      </x:c>
      <x:c r="C21" s="2" t="n">
        <x:v>57</x:v>
      </x:c>
      <x:c r="D21" s="13" t="n">
        <x:v>198206.07425508648</x:v>
      </x:c>
      <x:c r="E21" s="13" t="n">
        <x:v>405029.93395859323</x:v>
      </x:c>
      <x:c r="F21" s="13" t="n">
        <x:v>4431.6783514918125</x:v>
      </x:c>
      <x:c r="G21" s="12" t="n">
        <x:v>0.25</x:v>
      </x:c>
    </x:row>
    <x:row r="22" ht="25" customHeight="1">
      <x:c r="A22" s="2" t="n">
        <x:v>8</x:v>
      </x:c>
      <x:c r="B22" s="2" t="n">
        <x:v>114</x:v>
      </x:c>
      <x:c r="C22" s="2" t="n">
        <x:v>63</x:v>
      </x:c>
      <x:c r="D22" s="13" t="n">
        <x:v>197112.86307191712</x:v>
      </x:c>
      <x:c r="E22" s="13" t="n">
        <x:v>408873.30474435905</x:v>
      </x:c>
      <x:c r="F22" s="13" t="n">
        <x:v>3866.3066143501464</x:v>
      </x:c>
      <x:c r="G22" s="12" t="n">
        <x:v>0.3541666666666667</x:v>
      </x:c>
    </x:row>
    <x:row r="23" ht="25" customHeight="1">
      <x:c r="A23" s="2" t="n">
        <x:v>9</x:v>
      </x:c>
      <x:c r="B23" s="2" t="n">
        <x:v>108</x:v>
      </x:c>
      <x:c r="C23" s="2" t="n">
        <x:v>63</x:v>
      </x:c>
      <x:c r="D23" s="13" t="n">
        <x:v>184528.9664661349</x:v>
      </x:c>
      <x:c r="E23" s="13" t="n">
        <x:v>435466.2547752247</x:v>
      </x:c>
      <x:c r="F23" s="13" t="n">
        <x:v>4314.282787173468</x:v>
      </x:c>
      <x:c r="G23" s="12" t="n">
        <x:v>0.4305555555555556</x:v>
      </x:c>
    </x:row>
    <x:row r="24" ht="25" customHeight="1">
      <x:c r="A24" s="2" t="n">
        <x:v>10</x:v>
      </x:c>
      <x:c r="B24" s="2" t="n">
        <x:v>108</x:v>
      </x:c>
      <x:c r="C24" s="2" t="n">
        <x:v>63</x:v>
      </x:c>
      <x:c r="D24" s="13" t="n">
        <x:v>193446.84046276877</x:v>
      </x:c>
      <x:c r="E24" s="13" t="n">
        <x:v>447987.9769890109</x:v>
      </x:c>
      <x:c r="F24" s="13" t="n">
        <x:v>4522.259312827942</x:v>
      </x:c>
      <x:c r="G24" s="12" t="n">
        <x:v>0.4722222222222222</x:v>
      </x:c>
    </x:row>
    <x:row r="25" ht="25" customHeight="1">
      <x:c r="A25" s="2" t="n">
        <x:v>11</x:v>
      </x:c>
      <x:c r="B25" s="2" t="n">
        <x:v>108</x:v>
      </x:c>
      <x:c r="C25" s="2" t="n">
        <x:v>57</x:v>
      </x:c>
      <x:c r="D25" s="13" t="n">
        <x:v>188402.08306529638</x:v>
      </x:c>
      <x:c r="E25" s="13" t="n">
        <x:v>443997.5812867133</x:v>
      </x:c>
      <x:c r="F25" s="13" t="n">
        <x:v>4332.468256813949</x:v>
      </x:c>
      <x:c r="G25" s="12" t="n">
        <x:v>0.5416666666666666</x:v>
      </x:c>
    </x:row>
    <x:row r="26" ht="25" customHeight="1">
      <x:c r="A26" s="2" t="n">
        <x:v>12</x:v>
      </x:c>
      <x:c r="B26" s="2" t="n">
        <x:v>96</x:v>
      </x:c>
      <x:c r="C26" s="2" t="n">
        <x:v>48</x:v>
      </x:c>
      <x:c r="D26" s="13" t="n">
        <x:v>184571.270772326</x:v>
      </x:c>
      <x:c r="E26" s="13" t="n">
        <x:v>453373.05922594643</x:v>
      </x:c>
      <x:c r="F26" s="13" t="n">
        <x:v>4106.80102432258</x:v>
      </x:c>
      <x:c r="G26" s="12" t="n">
        <x:v>0.5694444444444444</x:v>
      </x:c>
    </x:row>
    <x:row r="27" ht="25" customHeight="1">
      <x:c r="A27" s="2" t="n">
        <x:v>13</x:v>
      </x:c>
      <x:c r="B27" s="2" t="n">
        <x:v>102</x:v>
      </x:c>
      <x:c r="C27" s="2" t="n">
        <x:v>51</x:v>
      </x:c>
      <x:c r="D27" s="13" t="n">
        <x:v>172576.33219466277</x:v>
      </x:c>
      <x:c r="E27" s="13" t="n">
        <x:v>452204.24810844334</x:v>
      </x:c>
      <x:c r="F27" s="13" t="n">
        <x:v>3924.5475215155325</x:v>
      </x:c>
      <x:c r="G27" s="12" t="n">
        <x:v>0.6111111111111112</x:v>
      </x:c>
    </x:row>
    <x:row r="28" ht="25" customHeight="1">
      <x:c r="A28" s="2" t="n">
        <x:v>14</x:v>
      </x:c>
      <x:c r="B28" s="2" t="n">
        <x:v>102</x:v>
      </x:c>
      <x:c r="C28" s="2" t="n">
        <x:v>54</x:v>
      </x:c>
      <x:c r="D28" s="13" t="n">
        <x:v>172489.21673413547</x:v>
      </x:c>
      <x:c r="E28" s="13" t="n">
        <x:v>462821.6071548452</x:v>
      </x:c>
      <x:c r="F28" s="13" t="n">
        <x:v>4009.3034655770734</x:v>
      </x:c>
      <x:c r="G28" s="12" t="n">
        <x:v>0.6319444444444444</x:v>
      </x:c>
    </x:row>
    <x:row r="29" ht="25" customHeight="1">
      <x:c r="A29" s="2" t="n">
        <x:v>15</x:v>
      </x:c>
      <x:c r="B29" s="2" t="n">
        <x:v>96</x:v>
      </x:c>
      <x:c r="C29" s="2" t="n">
        <x:v>51</x:v>
      </x:c>
      <x:c r="D29" s="13" t="n">
        <x:v>181716.36471552184</x:v>
      </x:c>
      <x:c r="E29" s="13" t="n">
        <x:v>455093.61149250733</x:v>
      </x:c>
      <x:c r="F29" s="13" t="n">
        <x:v>3723.5533915693336</x:v>
      </x:c>
      <x:c r="G29" s="12" t="n">
        <x:v>0.6388888888888888</x:v>
      </x:c>
    </x:row>
    <x:row r="30" ht="25" customHeight="1">
      <x:c r="A30" s="2" t="n">
        <x:v>16</x:v>
      </x:c>
      <x:c r="B30" s="2" t="n">
        <x:v>96</x:v>
      </x:c>
      <x:c r="C30" s="2" t="n">
        <x:v>51</x:v>
      </x:c>
      <x:c r="D30" s="13" t="n">
        <x:v>172028.17968108042</x:v>
      </x:c>
      <x:c r="E30" s="13" t="n">
        <x:v>469315.3285557201</x:v>
      </x:c>
      <x:c r="F30" s="13" t="n">
        <x:v>3952.371493319794</x:v>
      </x:c>
      <x:c r="G30" s="12" t="n">
        <x:v>0.6597222222222222</x:v>
      </x:c>
    </x:row>
    <x:row r="31" ht="25" customHeight="1">
      <x:c r="A31" s="2" t="n">
        <x:v>17</x:v>
      </x:c>
      <x:c r="B31" s="2" t="n">
        <x:v>90</x:v>
      </x:c>
      <x:c r="C31" s="2" t="n">
        <x:v>42</x:v>
      </x:c>
      <x:c r="D31" s="13" t="n">
        <x:v>163715.5389321207</x:v>
      </x:c>
      <x:c r="E31" s="13" t="n">
        <x:v>452533.5920276276</x:v>
      </x:c>
      <x:c r="F31" s="13" t="n">
        <x:v>3287.8338080671438</x:v>
      </x:c>
      <x:c r="G31" s="12" t="n">
        <x:v>0.6597222222222222</x:v>
      </x:c>
    </x:row>
    <x:row r="32" ht="25" customHeight="1">
      <x:c r="A32" s="2" t="n">
        <x:v>18</x:v>
      </x:c>
      <x:c r="B32" s="2" t="n">
        <x:v>90</x:v>
      </x:c>
      <x:c r="C32" s="2" t="n">
        <x:v>56</x:v>
      </x:c>
      <x:c r="D32" s="13" t="n">
        <x:v>168310.8406501778</x:v>
      </x:c>
      <x:c r="E32" s="13" t="n">
        <x:v>468599.5382982534</x:v>
      </x:c>
      <x:c r="F32" s="13" t="n">
        <x:v>3958.292951886753</x:v>
      </x:c>
      <x:c r="G32" s="12" t="n">
        <x:v>0.6736111111111112</x:v>
      </x:c>
    </x:row>
    <x:row r="33" ht="25" customHeight="1">
      <x:c r="A33" s="2" t="n">
        <x:v>19</x:v>
      </x:c>
      <x:c r="B33" s="2" t="n">
        <x:v>96</x:v>
      </x:c>
      <x:c r="C33" s="2" t="n">
        <x:v>48</x:v>
      </x:c>
      <x:c r="D33" s="13" t="n">
        <x:v>165324.2994546355</x:v>
      </x:c>
      <x:c r="E33" s="13" t="n">
        <x:v>465579.72496289917</x:v>
      </x:c>
      <x:c r="F33" s="13" t="n">
        <x:v>3893.543313548508</x:v>
      </x:c>
      <x:c r="G33" s="12" t="n">
        <x:v>0.6805555555555556</x:v>
      </x:c>
    </x:row>
    <x:row r="34" ht="25" customHeight="1">
      <x:c r="A34" s="2" t="n">
        <x:v>20</x:v>
      </x:c>
      <x:c r="B34" s="2" t="n">
        <x:v>96</x:v>
      </x:c>
      <x:c r="C34" s="2" t="n">
        <x:v>45</x:v>
      </x:c>
      <x:c r="D34" s="13" t="n">
        <x:v>157252.26019043862</x:v>
      </x:c>
      <x:c r="E34" s="13" t="n">
        <x:v>457120.6229376141</x:v>
      </x:c>
      <x:c r="F34" s="13" t="n">
        <x:v>3428.170612190003</x:v>
      </x:c>
      <x:c r="G34" s="12" t="n">
        <x:v>0.7083333333333334</x:v>
      </x:c>
    </x:row>
    <x:row r="35" ht="25" customHeight="1">
      <x:c r="A35" s="2" t="n">
        <x:v>21</x:v>
      </x:c>
      <x:c r="B35" s="2" t="n">
        <x:v>84</x:v>
      </x:c>
      <x:c r="C35" s="2" t="n">
        <x:v>36</x:v>
      </x:c>
      <x:c r="D35" s="13" t="n">
        <x:v>156719.39546900487</x:v>
      </x:c>
      <x:c r="E35" s="13" t="n">
        <x:v>447648.4928918669</x:v>
      </x:c>
      <x:c r="F35" s="13" t="n">
        <x:v>3087.8553067557937</x:v>
      </x:c>
      <x:c r="G35" s="12" t="n">
        <x:v>0.7083333333333334</x:v>
      </x:c>
    </x:row>
    <x:row r="36" ht="25" customHeight="1">
      <x:c r="A36" s="2" t="n">
        <x:v>22</x:v>
      </x:c>
      <x:c r="B36" s="2" t="n">
        <x:v>84</x:v>
      </x:c>
      <x:c r="C36" s="2" t="n">
        <x:v>42</x:v>
      </x:c>
      <x:c r="D36" s="13" t="n">
        <x:v>145569.32757359743</x:v>
      </x:c>
      <x:c r="E36" s="13" t="n">
        <x:v>448614.77476923063</x:v>
      </x:c>
      <x:c r="F36" s="13" t="n">
        <x:v>2624.135513163507</x:v>
      </x:c>
      <x:c r="G36" s="12" t="n">
        <x:v>0.7222222222222222</x:v>
      </x:c>
    </x:row>
    <x:row r="37" ht="25" customHeight="1">
      <x:c r="A37" s="2" t="n">
        <x:v>23</x:v>
      </x:c>
      <x:c r="B37" s="2" t="n">
        <x:v>84</x:v>
      </x:c>
      <x:c r="C37" s="2" t="n">
        <x:v>54</x:v>
      </x:c>
      <x:c r="D37" s="13" t="n">
        <x:v>154343.90133774548</x:v>
      </x:c>
      <x:c r="E37" s="13" t="n">
        <x:v>464048.44794005976</x:v>
      </x:c>
      <x:c r="F37" s="13" t="n">
        <x:v>3024.5617800423215</x:v>
      </x:c>
      <x:c r="G37" s="12" t="n">
        <x:v>0.7291666666666666</x:v>
      </x:c>
    </x:row>
    <x:row r="38" ht="25" customHeight="1">
      <x:c r="A38" s="2" t="n">
        <x:v>24</x:v>
      </x:c>
      <x:c r="B38" s="2" t="n">
        <x:v>84</x:v>
      </x:c>
      <x:c r="C38" s="2" t="n">
        <x:v>39</x:v>
      </x:c>
      <x:c r="D38" s="13" t="n">
        <x:v>156434.78160175163</x:v>
      </x:c>
      <x:c r="E38" s="13" t="n">
        <x:v>457399.26213786204</x:v>
      </x:c>
      <x:c r="F38" s="13" t="n">
        <x:v>2996.73078751383</x:v>
      </x:c>
      <x:c r="G38" s="12" t="n">
        <x:v>0.7291666666666666</x:v>
      </x:c>
    </x:row>
    <x:row r="39" ht="25" customHeight="1">
      <x:c r="A39" s="2" t="n">
        <x:v>25</x:v>
      </x:c>
      <x:c r="B39" s="2" t="n">
        <x:v>84</x:v>
      </x:c>
      <x:c r="C39" s="2" t="n">
        <x:v>42</x:v>
      </x:c>
      <x:c r="D39" s="13" t="n">
        <x:v>151267.6551440412</x:v>
      </x:c>
      <x:c r="E39" s="13" t="n">
        <x:v>457344.7457670605</x:v>
      </x:c>
      <x:c r="F39" s="13" t="n">
        <x:v>2958.801178581595</x:v>
      </x:c>
      <x:c r="G39" s="12" t="n">
        <x:v>0.7361111111111112</x:v>
      </x:c>
    </x:row>
    <x:row r="40" ht="25" customHeight="1">
      <x:c r="A40" s="2" t="n">
        <x:v>26</x:v>
      </x:c>
      <x:c r="B40" s="2" t="n">
        <x:v>84</x:v>
      </x:c>
      <x:c r="C40" s="2" t="n">
        <x:v>48</x:v>
      </x:c>
      <x:c r="D40" s="13" t="n">
        <x:v>154026.35262040992</x:v>
      </x:c>
      <x:c r="E40" s="13" t="n">
        <x:v>467013.92019291053</x:v>
      </x:c>
      <x:c r="F40" s="13" t="n">
        <x:v>2963.0424263558634</x:v>
      </x:c>
      <x:c r="G40" s="12" t="n">
        <x:v>0.7430555555555556</x:v>
      </x:c>
    </x:row>
    <x:row r="41" ht="25" customHeight="1">
      <x:c r="A41" s="2" t="n">
        <x:v>27</x:v>
      </x:c>
      <x:c r="B41" s="2" t="n">
        <x:v>78</x:v>
      </x:c>
      <x:c r="C41" s="2" t="n">
        <x:v>36</x:v>
      </x:c>
      <x:c r="D41" s="13" t="n">
        <x:v>150905.01227089952</x:v>
      </x:c>
      <x:c r="E41" s="13" t="n">
        <x:v>463948.66998808086</x:v>
      </x:c>
      <x:c r="F41" s="13" t="n">
        <x:v>2954.8201472587757</x:v>
      </x:c>
      <x:c r="G41" s="12" t="n">
        <x:v>0.7569444444444444</x:v>
      </x:c>
    </x:row>
    <x:row r="42" ht="25" customHeight="1">
      <x:c r="A42" s="2" t="n">
        <x:v>28</x:v>
      </x:c>
      <x:c r="B42" s="2" t="n">
        <x:v>84</x:v>
      </x:c>
      <x:c r="C42" s="2" t="n">
        <x:v>42</x:v>
      </x:c>
      <x:c r="D42" s="13" t="n">
        <x:v>153959.97130895694</x:v>
      </x:c>
      <x:c r="E42" s="13" t="n">
        <x:v>455062.66340514657</x:v>
      </x:c>
      <x:c r="F42" s="13" t="n">
        <x:v>2866.3893681409068</x:v>
      </x:c>
      <x:c r="G42" s="12" t="n">
        <x:v>0.7708333333333334</x:v>
      </x:c>
    </x:row>
    <x:row r="43" ht="25" customHeight="1">
      <x:c r="A43" s="2" t="n">
        <x:v>29</x:v>
      </x:c>
      <x:c r="B43" s="2" t="n">
        <x:v>78</x:v>
      </x:c>
      <x:c r="C43" s="2" t="n">
        <x:v>43</x:v>
      </x:c>
      <x:c r="D43" s="13" t="n">
        <x:v>153058.23507393725</x:v>
      </x:c>
      <x:c r="E43" s="13" t="n">
        <x:v>461363.68209445715</x:v>
      </x:c>
      <x:c r="F43" s="13" t="n">
        <x:v>2979.9673377169443</x:v>
      </x:c>
      <x:c r="G43" s="12" t="n">
        <x:v>0.7708333333333334</x:v>
      </x:c>
    </x:row>
    <x:row r="44" ht="25" customHeight="1">
      <x:c r="A44" s="2" t="n">
        <x:v>30</x:v>
      </x:c>
      <x:c r="B44" s="2" t="n">
        <x:v>78</x:v>
      </x:c>
      <x:c r="C44" s="2" t="n">
        <x:v>42</x:v>
      </x:c>
      <x:c r="D44" s="13" t="n">
        <x:v>160921.80409153108</x:v>
      </x:c>
      <x:c r="E44" s="13" t="n">
        <x:v>463441.1433986014</x:v>
      </x:c>
      <x:c r="F44" s="13" t="n">
        <x:v>2744.0631675212426</x:v>
      </x:c>
      <x:c r="G44" s="12" t="n">
        <x:v>0.7777777777777778</x:v>
      </x:c>
    </x:row>
    <x:row r="45" ht="25" customHeight="1">
      <x:c r="A45" s="2"/>
      <x:c r="B45" s="2"/>
      <x:c r="C45" s="2"/>
      <x:c r="D45" s="2"/>
      <x:c r="E45" s="2"/>
      <x:c r="F45" s="2"/>
      <x:c r="G4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1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现金与实物核对</x:v>
      </x:c>
      <x:c r="B2" s="2"/>
      <x:c r="C2" s="2"/>
      <x:c r="D2" s="2"/>
      <x:c r="E2" s="2"/>
      <x:c r="F2" s="2"/>
    </x:row>
    <x:row r="3" ht="25" customHeight="1">
      <x:c r="A3" s="2" t="str">
        <x:v>固定快照：基线种子20261014，144账户、30次机会。</x:v>
      </x:c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30" customHeight="1">
      <x:c r="A5" s="6" t="str">
        <x:v>现金项目</x:v>
      </x:c>
      <x:c r="B5" s="6" t="str">
        <x:v>值/币</x:v>
      </x:c>
      <x:c r="C5" s="2"/>
      <x:c r="D5" s="2"/>
      <x:c r="E5" s="2"/>
      <x:c r="F5" s="2"/>
    </x:row>
    <x:row r="6" ht="25" customHeight="1">
      <x:c r="A6" s="2" t="str">
        <x:v>期初现金</x:v>
      </x:c>
      <x:c r="B6" s="14" t="n">
        <x:v>518400</x:v>
      </x:c>
      <x:c r="C6" s="2"/>
      <x:c r="D6" s="2"/>
      <x:c r="E6" s="2"/>
      <x:c r="F6" s="2"/>
    </x:row>
    <x:row r="7" ht="25" customHeight="1">
      <x:c r="A7" s="2" t="str">
        <x:v>来源 npc_sale</x:v>
      </x:c>
      <x:c r="B7" s="14" t="n">
        <x:v>1382106.1842514595</x:v>
      </x:c>
      <x:c r="C7" s="2"/>
      <x:c r="D7" s="2"/>
      <x:c r="E7" s="2"/>
      <x:c r="F7" s="2"/>
    </x:row>
    <x:row r="8" ht="25" customHeight="1">
      <x:c r="A8" s="2" t="str">
        <x:v>来源 work_contract</x:v>
      </x:c>
      <x:c r="B8" s="14" t="n">
        <x:v>223920</x:v>
      </x:c>
      <x:c r="C8" s="2"/>
      <x:c r="D8" s="2"/>
      <x:c r="E8" s="2"/>
      <x:c r="F8" s="2"/>
    </x:row>
    <x:row r="9" ht="25" customHeight="1">
      <x:c r="A9" s="2" t="str">
        <x:v>来源 rescue</x:v>
      </x:c>
      <x:c r="B9" s="14" t="n">
        <x:v>104280</x:v>
      </x:c>
      <x:c r="C9" s="2"/>
      <x:c r="D9" s="2"/>
      <x:c r="E9" s="2"/>
      <x:c r="F9" s="2"/>
    </x:row>
    <x:row r="10" ht="25" customHeight="1">
      <x:c r="A10" s="2" t="str">
        <x:v>来源 match_refund</x:v>
      </x:c>
      <x:c r="B10" s="14" t="n">
        <x:v>1450</x:v>
      </x:c>
      <x:c r="C10" s="2"/>
      <x:c r="D10" s="2"/>
      <x:c r="E10" s="2"/>
      <x:c r="F10" s="2"/>
    </x:row>
    <x:row r="11" ht="25" customHeight="1">
      <x:c r="A11" s="2"/>
      <x:c r="B11" s="14"/>
      <x:c r="C11" s="2"/>
      <x:c r="D11" s="2"/>
      <x:c r="E11" s="2"/>
      <x:c r="F11" s="2"/>
    </x:row>
    <x:row r="12" ht="25" customHeight="1">
      <x:c r="A12" s="2" t="str">
        <x:v>退出 npc_purchase</x:v>
      </x:c>
      <x:c r="B12" s="14" t="n">
        <x:v>1754836</x:v>
      </x:c>
      <x:c r="C12" s="2"/>
      <x:c r="D12" s="2"/>
      <x:c r="E12" s="2"/>
      <x:c r="F12" s="2"/>
    </x:row>
    <x:row r="13" ht="25" customHeight="1">
      <x:c r="A13" s="2" t="str">
        <x:v>退出 entry</x:v>
      </x:c>
      <x:c r="B13" s="14" t="n">
        <x:v>75650</x:v>
      </x:c>
      <x:c r="C13" s="2"/>
      <x:c r="D13" s="2"/>
      <x:c r="E13" s="2"/>
      <x:c r="F13" s="2"/>
    </x:row>
    <x:row r="14" ht="25" customHeight="1">
      <x:c r="A14" s="2" t="str">
        <x:v>退出 tax</x:v>
      </x:c>
      <x:c r="B14" s="14" t="n">
        <x:v>9909.989050568267</x:v>
      </x:c>
      <x:c r="C14" s="2"/>
      <x:c r="D14" s="2"/>
      <x:c r="E14" s="2"/>
      <x:c r="F14" s="2"/>
    </x:row>
    <x:row r="15" ht="25" customHeight="1">
      <x:c r="A15" s="2" t="str">
        <x:v>退出 repair</x:v>
      </x:c>
      <x:c r="B15" s="14" t="n">
        <x:v>74288.39110935974</x:v>
      </x:c>
      <x:c r="C15" s="2"/>
      <x:c r="D15" s="2"/>
      <x:c r="E15" s="2"/>
      <x:c r="F15" s="2"/>
    </x:row>
    <x:row r="16" ht="25" customHeight="1">
      <x:c r="A16" s="2" t="str">
        <x:v>退出 research</x:v>
      </x:c>
      <x:c r="B16" s="14" t="n">
        <x:v>56000</x:v>
      </x:c>
      <x:c r="C16" s="2"/>
      <x:c r="D16" s="2"/>
      <x:c r="E16" s="2"/>
      <x:c r="F16" s="2"/>
    </x:row>
    <x:row r="17" ht="25" customHeight="1">
      <x:c r="A17" s="2" t="str">
        <x:v>退出 craft</x:v>
      </x:c>
      <x:c r="B17" s="14" t="n">
        <x:v>56950</x:v>
      </x:c>
      <x:c r="C17" s="2"/>
      <x:c r="D17" s="2"/>
      <x:c r="E17" s="2"/>
      <x:c r="F17" s="2"/>
    </x:row>
    <x:row r="18" ht="25" customHeight="1">
      <x:c r="A18" s="2" t="str">
        <x:v>退出 warehouse</x:v>
      </x:c>
      <x:c r="B18" s="14" t="n">
        <x:v>41600</x:v>
      </x:c>
      <x:c r="C18" s="2"/>
      <x:c r="D18" s="2"/>
      <x:c r="E18" s="2"/>
      <x:c r="F18" s="2"/>
    </x:row>
    <x:row r="19" ht="25" customHeight="1">
      <x:c r="A19" s="2"/>
      <x:c r="B19" s="14"/>
      <x:c r="C19" s="2"/>
      <x:c r="D19" s="2"/>
      <x:c r="E19" s="2"/>
      <x:c r="F19" s="2"/>
    </x:row>
    <x:row r="20" ht="25" customHeight="1">
      <x:c r="A20" s="2" t="str">
        <x:v>期末理论现金</x:v>
      </x:c>
      <x:c r="B20" s="14" t="n">
        <x:f>B6+SUM(B7:B10)-SUM(B12:B18)</x:f>
        <x:v>160921.80409153132</x:v>
      </x:c>
      <x:c r="C20" s="2"/>
      <x:c r="D20" s="2"/>
      <x:c r="E20" s="2"/>
      <x:c r="F20" s="2"/>
    </x:row>
    <x:row r="21" ht="25" customHeight="1">
      <x:c r="A21" s="2" t="str">
        <x:v>期末实际现金</x:v>
      </x:c>
      <x:c r="B21" s="14" t="n">
        <x:v>160921.80409153108</x:v>
      </x:c>
      <x:c r="C21" s="2"/>
      <x:c r="D21" s="2"/>
      <x:c r="E21" s="2"/>
      <x:c r="F21" s="2"/>
    </x:row>
    <x:row r="22" ht="25" customHeight="1">
      <x:c r="A22" s="2" t="str">
        <x:v>现金差额</x:v>
      </x:c>
      <x:c r="B22" s="14" t="n">
        <x:f>B20-B21</x:f>
        <x:v>2.3283064365386963e-10</x:v>
      </x:c>
      <x:c r="C22" s="2"/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30" customHeight="1">
      <x:c r="A29" s="6" t="str">
        <x:v>物品</x:v>
      </x:c>
      <x:c r="B29" s="6" t="str">
        <x:v>初始</x:v>
      </x:c>
      <x:c r="C29" s="6" t="str">
        <x:v>生成</x:v>
      </x:c>
      <x:c r="D29" s="6" t="str">
        <x:v>退出</x:v>
      </x:c>
      <x:c r="E29" s="6" t="str">
        <x:v>期末</x:v>
      </x:c>
      <x:c r="F29" s="6" t="str">
        <x:v>差额</x:v>
      </x:c>
    </x:row>
    <x:row r="30" ht="25" customHeight="1">
      <x:c r="A30" s="2" t="str">
        <x:v>S-9</x:v>
      </x:c>
      <x:c r="B30" s="2" t="n">
        <x:v>0</x:v>
      </x:c>
      <x:c r="C30" s="2" t="n">
        <x:v>869</x:v>
      </x:c>
      <x:c r="D30" s="2" t="n">
        <x:v>792</x:v>
      </x:c>
      <x:c r="E30" s="2" t="n">
        <x:v>77</x:v>
      </x:c>
      <x:c r="F30" s="2" t="n">
        <x:f>B30+C30-D30-E30</x:f>
        <x:v>0</x:v>
      </x:c>
    </x:row>
    <x:row r="31" ht="25" customHeight="1">
      <x:c r="A31" s="2" t="str">
        <x:v>R-5</x:v>
      </x:c>
      <x:c r="B31" s="2" t="n">
        <x:v>144</x:v>
      </x:c>
      <x:c r="C31" s="2" t="n">
        <x:v>106</x:v>
      </x:c>
      <x:c r="D31" s="2" t="n">
        <x:v>232</x:v>
      </x:c>
      <x:c r="E31" s="2" t="n">
        <x:v>18</x:v>
      </x:c>
      <x:c r="F31" s="2" t="n">
        <x:f>B31+C31-D31-E31</x:f>
        <x:v>0</x:v>
      </x:c>
    </x:row>
    <x:row r="32" ht="25" customHeight="1">
      <x:c r="A32" s="2" t="str">
        <x:v>L-4</x:v>
      </x:c>
      <x:c r="B32" s="2" t="n">
        <x:v>0</x:v>
      </x:c>
      <x:c r="C32" s="2" t="n">
        <x:v>250</x:v>
      </x:c>
      <x:c r="D32" s="2" t="n">
        <x:v>231</x:v>
      </x:c>
      <x:c r="E32" s="2" t="n">
        <x:v>19</x:v>
      </x:c>
      <x:c r="F32" s="2" t="n">
        <x:f>B32+C32-D32-E32</x:f>
        <x:v>0</x:v>
      </x:c>
    </x:row>
    <x:row r="33" ht="25" customHeight="1">
      <x:c r="A33" s="2" t="str">
        <x:v>D-7</x:v>
      </x:c>
      <x:c r="B33" s="2" t="n">
        <x:v>0</x:v>
      </x:c>
      <x:c r="C33" s="2" t="n">
        <x:v>132</x:v>
      </x:c>
      <x:c r="D33" s="2" t="n">
        <x:v>113</x:v>
      </x:c>
      <x:c r="E33" s="2" t="n">
        <x:v>19</x:v>
      </x:c>
      <x:c r="F33" s="2" t="n">
        <x:f>B33+C33-D33-E33</x:f>
        <x:v>0</x:v>
      </x:c>
    </x:row>
    <x:row r="34" ht="25" customHeight="1">
      <x:c r="A34" s="2" t="str">
        <x:v>轻型护甲</x:v>
      </x:c>
      <x:c r="B34" s="2" t="n">
        <x:v>144</x:v>
      </x:c>
      <x:c r="C34" s="2" t="n">
        <x:v>1149</x:v>
      </x:c>
      <x:c r="D34" s="2" t="n">
        <x:v>1228</x:v>
      </x:c>
      <x:c r="E34" s="2" t="n">
        <x:v>65</x:v>
      </x:c>
      <x:c r="F34" s="2" t="n">
        <x:f>B34+C34-D34-E34</x:f>
        <x:v>0</x:v>
      </x:c>
    </x:row>
    <x:row r="35" ht="25" customHeight="1">
      <x:c r="A35" s="2" t="str">
        <x:v>重型护甲</x:v>
      </x:c>
      <x:c r="B35" s="2" t="n">
        <x:v>0</x:v>
      </x:c>
      <x:c r="C35" s="2" t="n">
        <x:v>211</x:v>
      </x:c>
      <x:c r="D35" s="2" t="n">
        <x:v>201</x:v>
      </x:c>
      <x:c r="E35" s="2" t="n">
        <x:v>10</x:v>
      </x:c>
      <x:c r="F35" s="2" t="n">
        <x:f>B35+C35-D35-E35</x:f>
        <x:v>0</x:v>
      </x:c>
    </x:row>
    <x:row r="36" ht="25" customHeight="1">
      <x:c r="A36" s="2" t="str">
        <x:v>普通弹</x:v>
      </x:c>
      <x:c r="B36" s="2" t="n">
        <x:v>14400</x:v>
      </x:c>
      <x:c r="C36" s="2" t="n">
        <x:v>107328</x:v>
      </x:c>
      <x:c r="D36" s="2" t="n">
        <x:v>111608</x:v>
      </x:c>
      <x:c r="E36" s="2" t="n">
        <x:v>10120</x:v>
      </x:c>
      <x:c r="F36" s="2" t="n">
        <x:f>B36+C36-D36-E36</x:f>
        <x:v>0</x:v>
      </x:c>
    </x:row>
    <x:row r="37" ht="25" customHeight="1">
      <x:c r="A37" s="2" t="str">
        <x:v>穿甲弹</x:v>
      </x:c>
      <x:c r="B37" s="2" t="n">
        <x:v>0</x:v>
      </x:c>
      <x:c r="C37" s="2" t="n">
        <x:v>24642</x:v>
      </x:c>
      <x:c r="D37" s="2" t="n">
        <x:v>14678</x:v>
      </x:c>
      <x:c r="E37" s="2" t="n">
        <x:v>9964</x:v>
      </x:c>
      <x:c r="F37" s="2" t="n">
        <x:f>B37+C37-D37-E37</x:f>
        <x:v>0</x:v>
      </x:c>
    </x:row>
    <x:row r="38" ht="25" customHeight="1">
      <x:c r="A38" s="2" t="str">
        <x:v>医疗包</x:v>
      </x:c>
      <x:c r="B38" s="2" t="n">
        <x:v>288</x:v>
      </x:c>
      <x:c r="C38" s="2" t="n">
        <x:v>3141</x:v>
      </x:c>
      <x:c r="D38" s="2" t="n">
        <x:v>2322</x:v>
      </x:c>
      <x:c r="E38" s="2" t="n">
        <x:v>1107</x:v>
      </x:c>
      <x:c r="F38" s="2" t="n">
        <x:f>B38+C38-D38-E38</x:f>
        <x:v>0</x:v>
      </x:c>
    </x:row>
    <x:row r="39" ht="25" customHeight="1">
      <x:c r="A39" s="2" t="str">
        <x:v>结构材料</x:v>
      </x:c>
      <x:c r="B39" s="2" t="n">
        <x:v>0</x:v>
      </x:c>
      <x:c r="C39" s="2" t="n">
        <x:v>9527</x:v>
      </x:c>
      <x:c r="D39" s="2" t="n">
        <x:v>9036</x:v>
      </x:c>
      <x:c r="E39" s="2" t="n">
        <x:v>491</x:v>
      </x:c>
      <x:c r="F39" s="2" t="n">
        <x:f>B39+C39-D39-E39</x:f>
        <x:v>0</x:v>
      </x:c>
    </x:row>
    <x:row r="40" ht="25" customHeight="1">
      <x:c r="A40" s="2" t="str">
        <x:v>电子组件</x:v>
      </x:c>
      <x:c r="B40" s="2" t="n">
        <x:v>0</x:v>
      </x:c>
      <x:c r="C40" s="2" t="n">
        <x:v>5597</x:v>
      </x:c>
      <x:c r="D40" s="2" t="n">
        <x:v>5378</x:v>
      </x:c>
      <x:c r="E40" s="2" t="n">
        <x:v>219</x:v>
      </x:c>
      <x:c r="F40" s="2" t="n">
        <x:f>B40+C40-D40-E40</x:f>
        <x:v>0</x:v>
      </x:c>
    </x:row>
    <x:row r="41" ht="25" customHeight="1">
      <x:c r="A41" s="2" t="str">
        <x:v>情报藏品</x:v>
      </x:c>
      <x:c r="B41" s="2" t="n">
        <x:v>0</x:v>
      </x:c>
      <x:c r="C41" s="2" t="n">
        <x:v>2333</x:v>
      </x:c>
      <x:c r="D41" s="2" t="n">
        <x:v>2333</x:v>
      </x:c>
      <x:c r="E41" s="2" t="n">
        <x:v>0</x:v>
      </x:c>
      <x:c r="F41" s="2" t="n">
        <x:f>B41+C41-D41-E41</x:f>
        <x:v>0</x:v>
      </x:c>
    </x:row>
    <x:row r="42" ht="25" customHeight="1">
      <x:c r="A42" s="2" t="str">
        <x:v>稳定组件</x:v>
      </x:c>
      <x:c r="B42" s="2" t="n">
        <x:v>0</x:v>
      </x:c>
      <x:c r="C42" s="2" t="n">
        <x:v>335</x:v>
      </x:c>
      <x:c r="D42" s="2" t="n">
        <x:v>122</x:v>
      </x:c>
      <x:c r="E42" s="2" t="n">
        <x:v>213</x:v>
      </x:c>
      <x:c r="F42" s="2" t="n">
        <x:f>B42+C42-D42-E42</x:f>
        <x:v>0</x:v>
      </x:c>
    </x:row>
    <x:row r="43" ht="25" customHeight="1">
      <x:c r="A43" s="2"/>
      <x:c r="B43" s="2"/>
      <x:c r="C43" s="2"/>
      <x:c r="D43" s="2"/>
      <x:c r="E43" s="2"/>
      <x:c r="F43" s="2"/>
    </x:row>
    <x:row r="44" ht="25" customHeight="1">
      <x:c r="A44" s="2"/>
      <x:c r="B44" s="2"/>
      <x:c r="C44" s="2"/>
      <x:c r="D44" s="2"/>
      <x:c r="E44" s="2"/>
      <x:c r="F44" s="2"/>
    </x:row>
    <x:row r="45" ht="25" customHeight="1">
      <x:c r="A45" s="2"/>
      <x:c r="B45" s="2"/>
      <x:c r="C45" s="2"/>
      <x:c r="D45" s="2"/>
      <x:c r="E45" s="2"/>
      <x:c r="F45" s="2"/>
    </x:row>
    <x:row r="46" ht="25" customHeight="1">
      <x:c r="A46" s="2"/>
      <x:c r="B46" s="2"/>
      <x:c r="C46" s="2"/>
      <x:c r="D46" s="2"/>
      <x:c r="E46" s="2"/>
      <x:c r="F46" s="2"/>
    </x:row>
    <x:row r="47" ht="25" customHeight="1">
      <x:c r="A47" s="2"/>
      <x:c r="B47" s="2"/>
      <x:c r="C47" s="2"/>
      <x:c r="D47" s="2"/>
      <x:c r="E47" s="2"/>
      <x:c r="F47" s="2"/>
    </x:row>
    <x:row r="48" ht="25" customHeight="1">
      <x:c r="A48" s="2"/>
      <x:c r="B48" s="2"/>
      <x:c r="C48" s="2"/>
      <x:c r="D48" s="2"/>
      <x:c r="E48" s="2"/>
      <x:c r="F48" s="2"/>
    </x:row>
    <x:row r="49" ht="25" customHeight="1">
      <x:c r="A49" s="2"/>
      <x:c r="B49" s="2"/>
      <x:c r="C49" s="2"/>
      <x:c r="D49" s="2"/>
      <x:c r="E49" s="2"/>
      <x:c r="F49" s="2"/>
    </x:row>
    <x:row r="50" ht="25" customHeight="1">
      <x:c r="A50" s="2"/>
      <x:c r="B50" s="2"/>
      <x:c r="C50" s="2"/>
      <x:c r="D50" s="2"/>
      <x:c r="E50" s="2"/>
      <x:c r="F50" s="2"/>
    </x:row>
  </x:sheetData>
  <x:conditionalFormatting sqref="F30:F42">
    <x:cfRule type="cellIs" dxfId="1" priority="1" operator="notEqual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6" hidden="0" customWidth="1"/>
    <x:col min="3" max="3" width="18" hidden="0" customWidth="1"/>
    <x:col min="4" max="4" width="25" hidden="0" customWidth="1"/>
    <x:col min="5" max="5" width="22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经济与基础规则输入</x:v>
      </x:c>
      <x:c r="B2" s="2"/>
      <x:c r="C2" s="2"/>
      <x:c r="D2" s="2"/>
      <x:c r="E2" s="2"/>
    </x:row>
    <x:row r="3" ht="25" customHeight="1">
      <x:c r="A3" s="2" t="str">
        <x:v>黄色为可编辑输入。来源：作者自设，2026-10-14。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30" customHeight="1">
      <x:c r="A5" s="6" t="str">
        <x:v>参数</x:v>
      </x:c>
      <x:c r="B5" s="6" t="str">
        <x:v>值</x:v>
      </x:c>
      <x:c r="C5" s="6" t="str">
        <x:v>单位</x:v>
      </x:c>
      <x:c r="D5" s="2"/>
      <x:c r="E5" s="2"/>
    </x:row>
    <x:row r="6" ht="25" customHeight="1">
      <x:c r="A6" s="2" t="str">
        <x:v>NPC收购比例</x:v>
      </x:c>
      <x:c r="B6" s="8" t="n">
        <x:v>0.55</x:v>
      </x:c>
      <x:c r="C6" s="2" t="str">
        <x:v>比例</x:v>
      </x:c>
      <x:c r="D6" s="2"/>
      <x:c r="E6" s="2"/>
    </x:row>
    <x:row r="7" ht="25" customHeight="1">
      <x:c r="A7" s="2" t="str">
        <x:v>交易税</x:v>
      </x:c>
      <x:c r="B7" s="8" t="n">
        <x:v>0.08</x:v>
      </x:c>
      <x:c r="C7" s="2" t="str">
        <x:v>比例</x:v>
      </x:c>
      <x:c r="D7" s="2"/>
      <x:c r="E7" s="2"/>
    </x:row>
    <x:row r="8" ht="25" customHeight="1">
      <x:c r="A8" s="2" t="str">
        <x:v>维修单价</x:v>
      </x:c>
      <x:c r="B8" s="7" t="n">
        <x:v>1.2</x:v>
      </x:c>
      <x:c r="C8" s="2" t="str">
        <x:v>币/耐久</x:v>
      </x:c>
      <x:c r="D8" s="2"/>
      <x:c r="E8" s="2"/>
    </x:row>
    <x:row r="9" ht="25" customHeight="1">
      <x:c r="A9" s="2" t="str">
        <x:v>入场费用</x:v>
      </x:c>
      <x:c r="B9" s="7" t="n">
        <x:v>25</x:v>
      </x:c>
      <x:c r="C9" s="2" t="str">
        <x:v>币</x:v>
      </x:c>
      <x:c r="D9" s="2"/>
      <x:c r="E9" s="2"/>
    </x:row>
    <x:row r="10" ht="25" customHeight="1">
      <x:c r="A10" s="2" t="str">
        <x:v>研究现金费</x:v>
      </x:c>
      <x:c r="B10" s="7" t="n">
        <x:v>500</x:v>
      </x:c>
      <x:c r="C10" s="2" t="str">
        <x:v>币</x:v>
      </x:c>
      <x:c r="D10" s="2"/>
      <x:c r="E10" s="2"/>
    </x:row>
    <x:row r="11" ht="25" customHeight="1">
      <x:c r="A11" s="2" t="str">
        <x:v>研究结构材料</x:v>
      </x:c>
      <x:c r="B11" s="7" t="n">
        <x:v>6</x:v>
      </x:c>
      <x:c r="C11" s="2" t="str">
        <x:v>件</x:v>
      </x:c>
      <x:c r="D11" s="2"/>
      <x:c r="E11" s="2"/>
    </x:row>
    <x:row r="12" ht="25" customHeight="1">
      <x:c r="A12" s="2" t="str">
        <x:v>制造现金费</x:v>
      </x:c>
      <x:c r="B12" s="7" t="n">
        <x:v>170</x:v>
      </x:c>
      <x:c r="C12" s="2" t="str">
        <x:v>币</x:v>
      </x:c>
      <x:c r="D12" s="2"/>
      <x:c r="E12" s="2"/>
    </x:row>
    <x:row r="13" ht="25" customHeight="1">
      <x:c r="A13" s="2" t="str">
        <x:v>制造结构材料</x:v>
      </x:c>
      <x:c r="B13" s="7" t="n">
        <x:v>3</x:v>
      </x:c>
      <x:c r="C13" s="2" t="str">
        <x:v>件</x:v>
      </x:c>
      <x:c r="D13" s="2"/>
      <x:c r="E13" s="2"/>
    </x:row>
    <x:row r="14" ht="25" customHeight="1">
      <x:c r="A14" s="2" t="str">
        <x:v>制造电子组件</x:v>
      </x:c>
      <x:c r="B14" s="7" t="n">
        <x:v>1</x:v>
      </x:c>
      <x:c r="C14" s="2" t="str">
        <x:v>件</x:v>
      </x:c>
      <x:c r="D14" s="2"/>
      <x:c r="E14" s="2"/>
    </x:row>
    <x:row r="15" ht="25" customHeight="1">
      <x:c r="A15" s="2" t="str">
        <x:v>标准携弹</x:v>
      </x:c>
      <x:c r="B15" s="7" t="n">
        <x:v>100</x:v>
      </x:c>
      <x:c r="C15" s="2" t="str">
        <x:v>发</x:v>
      </x:c>
      <x:c r="D15" s="2"/>
      <x:c r="E15" s="2"/>
    </x:row>
    <x:row r="16" ht="25" customHeight="1">
      <x:c r="A16" s="2" t="str">
        <x:v>标准医疗</x:v>
      </x:c>
      <x:c r="B16" s="7" t="n">
        <x:v>2</x:v>
      </x:c>
      <x:c r="C16" s="2" t="str">
        <x:v>件</x:v>
      </x:c>
      <x:c r="D16" s="2"/>
      <x:c r="E16" s="2"/>
    </x:row>
    <x:row r="17" ht="25" customHeight="1">
      <x:c r="A17" s="2" t="str">
        <x:v>扩容现金费</x:v>
      </x:c>
      <x:c r="B17" s="7" t="n">
        <x:v>1300</x:v>
      </x:c>
      <x:c r="C17" s="2" t="str">
        <x:v>币</x:v>
      </x:c>
      <x:c r="D17" s="2"/>
      <x:c r="E17" s="2"/>
    </x:row>
    <x:row r="18" ht="25" customHeight="1">
      <x:c r="A18" s="2" t="str">
        <x:v>扩容结构材料</x:v>
      </x:c>
      <x:c r="B18" s="7" t="n">
        <x:v>8</x:v>
      </x:c>
      <x:c r="C18" s="2" t="str">
        <x:v>件</x:v>
      </x:c>
      <x:c r="D18" s="2"/>
      <x:c r="E18" s="2"/>
    </x:row>
    <x:row r="19" ht="25" customHeight="1">
      <x:c r="A19" s="2" t="str">
        <x:v>扩容电子组件</x:v>
      </x:c>
      <x:c r="B19" s="7" t="n">
        <x:v>3</x:v>
      </x:c>
      <x:c r="C19" s="2" t="str">
        <x:v>件</x:v>
      </x:c>
      <x:c r="D19" s="2"/>
      <x:c r="E19" s="2"/>
    </x:row>
    <x:row r="20" ht="25" customHeight="1">
      <x:c r="A20" s="2" t="str">
        <x:v>初始生命</x:v>
      </x:c>
      <x:c r="B20" s="7" t="n">
        <x:v>100</x:v>
      </x:c>
      <x:c r="C20" s="2" t="str">
        <x:v>点</x:v>
      </x:c>
      <x:c r="D20" s="2"/>
      <x:c r="E20" s="2"/>
    </x:row>
    <x:row r="21" ht="25" customHeight="1">
      <x:c r="A21" s="2" t="str">
        <x:v>重甲减伤倍率</x:v>
      </x:c>
      <x:c r="B21" s="7" t="n">
        <x:v>1</x:v>
      </x:c>
      <x:c r="C21" s="2" t="str">
        <x:v>倍</x:v>
      </x:c>
      <x:c r="D21" s="2"/>
      <x:c r="E21" s="2"/>
    </x:row>
    <x:row r="22" ht="25" customHeight="1">
      <x:c r="A22" s="2"/>
      <x:c r="B22" s="2"/>
      <x:c r="C22" s="2"/>
      <x:c r="D22" s="2"/>
      <x:c r="E22" s="2"/>
    </x:row>
    <x:row r="23" ht="25" customHeight="1">
      <x:c r="A23" s="2"/>
      <x:c r="B23" s="2"/>
      <x:c r="C23" s="2"/>
      <x:c r="D23" s="2"/>
      <x:c r="E23" s="2"/>
    </x:row>
    <x:row r="24" ht="25" customHeight="1">
      <x:c r="A24" s="2"/>
      <x:c r="B24" s="2"/>
      <x:c r="C24" s="2"/>
      <x:c r="D24" s="2"/>
      <x:c r="E24" s="2"/>
    </x:row>
    <x:row r="25" ht="25" customHeight="1">
      <x:c r="A25" s="2"/>
      <x:c r="B25" s="2"/>
      <x:c r="C25" s="2"/>
      <x:c r="D25" s="2"/>
      <x:c r="E25" s="2"/>
    </x:row>
  </x:sheetData>
  <x:dataValidations count="1">
    <x:dataValidation type="decimal" operator="between" sqref="B6:B7">
      <x:formula1>0</x:formula1>
      <x:formula2>0.95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3" hidden="0" customWidth="1"/>
    <x:col min="3" max="3" width="13" hidden="0" customWidth="1"/>
    <x:col min="4" max="4" width="14" hidden="0" customWidth="1"/>
    <x:col min="5" max="5" width="13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5" customHeight="1">
      <x:c r="A2" s="3" t="str">
        <x:v>四种武器模板输入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2" t="str">
        <x:v>来源：作者自设。新增枪型需同步扩展公式引用区。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0" customHeight="1">
      <x:c r="A5" s="6" t="str">
        <x:v>武器</x:v>
      </x:c>
      <x:c r="B5" s="6" t="str">
        <x:v>肉伤</x:v>
      </x:c>
      <x:c r="C5" s="6" t="str">
        <x:v>甲伤</x:v>
      </x:c>
      <x:c r="D5" s="6" t="str">
        <x:v>射速/分</x:v>
      </x:c>
      <x:c r="E5" s="6" t="str">
        <x:v>弹匣</x:v>
      </x:c>
      <x:c r="F5" s="6" t="str">
        <x:v>装填/s</x:v>
      </x:c>
      <x:c r="G5" s="6" t="str">
        <x:v>开镜/s</x:v>
      </x:c>
      <x:c r="H5" s="6" t="str">
        <x:v>后坐参数</x:v>
      </x:c>
      <x:c r="I5" s="6" t="str">
        <x:v>优势射程</x:v>
      </x:c>
      <x:c r="J5" s="6" t="str">
        <x:v>衰减终点</x:v>
      </x:c>
      <x:c r="K5" s="6" t="str">
        <x:v>最低倍率</x:v>
      </x:c>
      <x:c r="L5" s="6" t="str">
        <x:v>头倍率</x:v>
      </x:c>
      <x:c r="M5" s="6" t="str">
        <x:v>重量</x:v>
      </x:c>
    </x:row>
    <x:row r="6" ht="25" customHeight="1">
      <x:c r="A6" s="2" t="str">
        <x:v>S-9 冲锋枪</x:v>
      </x:c>
      <x:c r="B6" s="7" t="n">
        <x:v>24</x:v>
      </x:c>
      <x:c r="C6" s="7" t="n">
        <x:v>15</x:v>
      </x:c>
      <x:c r="D6" s="7" t="n">
        <x:v>840</x:v>
      </x:c>
      <x:c r="E6" s="7" t="n">
        <x:v>30</x:v>
      </x:c>
      <x:c r="F6" s="9" t="n">
        <x:v>2.3</x:v>
      </x:c>
      <x:c r="G6" s="9" t="n">
        <x:v>0.19</x:v>
      </x:c>
      <x:c r="H6" s="9" t="n">
        <x:v>0.18</x:v>
      </x:c>
      <x:c r="I6" s="9" t="n">
        <x:v>18</x:v>
      </x:c>
      <x:c r="J6" s="9" t="n">
        <x:v>60</x:v>
      </x:c>
      <x:c r="K6" s="9" t="n">
        <x:v>0.52</x:v>
      </x:c>
      <x:c r="L6" s="9" t="n">
        <x:v>1.6</x:v>
      </x:c>
      <x:c r="M6" s="9" t="n">
        <x:v>2.5</x:v>
      </x:c>
    </x:row>
    <x:row r="7" ht="25" customHeight="1">
      <x:c r="A7" s="2" t="str">
        <x:v>R-5 步枪</x:v>
      </x:c>
      <x:c r="B7" s="7" t="n">
        <x:v>30</x:v>
      </x:c>
      <x:c r="C7" s="7" t="n">
        <x:v>22</x:v>
      </x:c>
      <x:c r="D7" s="7" t="n">
        <x:v>660</x:v>
      </x:c>
      <x:c r="E7" s="7" t="n">
        <x:v>30</x:v>
      </x:c>
      <x:c r="F7" s="9" t="n">
        <x:v>2.5</x:v>
      </x:c>
      <x:c r="G7" s="9" t="n">
        <x:v>0.26</x:v>
      </x:c>
      <x:c r="H7" s="9" t="n">
        <x:v>0.2</x:v>
      </x:c>
      <x:c r="I7" s="9" t="n">
        <x:v>35</x:v>
      </x:c>
      <x:c r="J7" s="9" t="n">
        <x:v>85</x:v>
      </x:c>
      <x:c r="K7" s="9" t="n">
        <x:v>0.67</x:v>
      </x:c>
      <x:c r="L7" s="9" t="n">
        <x:v>1.8</x:v>
      </x:c>
      <x:c r="M7" s="9" t="n">
        <x:v>3.5</x:v>
      </x:c>
    </x:row>
    <x:row r="8" ht="25" customHeight="1">
      <x:c r="A8" s="2" t="str">
        <x:v>L-4 支援枪</x:v>
      </x:c>
      <x:c r="B8" s="7" t="n">
        <x:v>29</x:v>
      </x:c>
      <x:c r="C8" s="7" t="n">
        <x:v>24</x:v>
      </x:c>
      <x:c r="D8" s="7" t="n">
        <x:v>600</x:v>
      </x:c>
      <x:c r="E8" s="7" t="n">
        <x:v>50</x:v>
      </x:c>
      <x:c r="F8" s="9" t="n">
        <x:v>3.8</x:v>
      </x:c>
      <x:c r="G8" s="9" t="n">
        <x:v>0.4</x:v>
      </x:c>
      <x:c r="H8" s="9" t="n">
        <x:v>0.15</x:v>
      </x:c>
      <x:c r="I8" s="9" t="n">
        <x:v>42</x:v>
      </x:c>
      <x:c r="J8" s="9" t="n">
        <x:v>100</x:v>
      </x:c>
      <x:c r="K8" s="9" t="n">
        <x:v>0.72</x:v>
      </x:c>
      <x:c r="L8" s="9" t="n">
        <x:v>1.7</x:v>
      </x:c>
      <x:c r="M8" s="9" t="n">
        <x:v>5.2</x:v>
      </x:c>
    </x:row>
    <x:row r="9" ht="25" customHeight="1">
      <x:c r="A9" s="2" t="str">
        <x:v>D-7 精确步枪</x:v>
      </x:c>
      <x:c r="B9" s="7" t="n">
        <x:v>48</x:v>
      </x:c>
      <x:c r="C9" s="7" t="n">
        <x:v>34</x:v>
      </x:c>
      <x:c r="D9" s="7" t="n">
        <x:v>300</x:v>
      </x:c>
      <x:c r="E9" s="7" t="n">
        <x:v>15</x:v>
      </x:c>
      <x:c r="F9" s="9" t="n">
        <x:v>2.8</x:v>
      </x:c>
      <x:c r="G9" s="9" t="n">
        <x:v>0.36</x:v>
      </x:c>
      <x:c r="H9" s="9" t="n">
        <x:v>0.26</x:v>
      </x:c>
      <x:c r="I9" s="9" t="n">
        <x:v>60</x:v>
      </x:c>
      <x:c r="J9" s="9" t="n">
        <x:v>130</x:v>
      </x:c>
      <x:c r="K9" s="9" t="n">
        <x:v>0.78</x:v>
      </x:c>
      <x:c r="L9" s="9" t="n">
        <x:v>2</x:v>
      </x:c>
      <x:c r="M9" s="9" t="n">
        <x:v>4.3</x:v>
      </x:c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16" hidden="0" customWidth="1"/>
    <x:col min="4" max="4" width="15" hidden="0" customWidth="1"/>
    <x:col min="5" max="5" width="16" hidden="0" customWidth="1"/>
    <x:col min="6" max="6" width="15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物品输入</x:v>
      </x:c>
      <x:c r="B2" s="2"/>
      <x:c r="C2" s="2"/>
      <x:c r="D2" s="2"/>
      <x:c r="E2" s="2"/>
      <x:c r="F2" s="2"/>
    </x:row>
    <x:row r="3" ht="25" customHeight="1">
      <x:c r="A3" s="2" t="str">
        <x:v>来源：作者自设。价格为NPC零售价；护甲有独立耐久。</x:v>
      </x:c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30" customHeight="1">
      <x:c r="A5" s="6" t="str">
        <x:v>ID</x:v>
      </x:c>
      <x:c r="B5" s="6" t="str">
        <x:v>名称</x:v>
      </x:c>
      <x:c r="C5" s="6" t="str">
        <x:v>价格/币</x:v>
      </x:c>
      <x:c r="D5" s="6" t="str">
        <x:v>重量</x:v>
      </x:c>
      <x:c r="E5" s="6" t="str">
        <x:v>满耐久</x:v>
      </x:c>
      <x:c r="F5" s="6" t="str">
        <x:v>减伤/抵消</x:v>
      </x:c>
    </x:row>
    <x:row r="6" ht="25" customHeight="1">
      <x:c r="A6" s="2" t="str">
        <x:v>smg</x:v>
      </x:c>
      <x:c r="B6" s="2" t="str">
        <x:v>S-9</x:v>
      </x:c>
      <x:c r="C6" s="7" t="n">
        <x:v>480</x:v>
      </x:c>
      <x:c r="D6" s="7" t="n">
        <x:v>2.5</x:v>
      </x:c>
      <x:c r="E6" s="7" t="n">
        <x:v>0</x:v>
      </x:c>
      <x:c r="F6" s="8" t="n">
        <x:v>0</x:v>
      </x:c>
    </x:row>
    <x:row r="7" ht="25" customHeight="1">
      <x:c r="A7" s="2" t="str">
        <x:v>rifle</x:v>
      </x:c>
      <x:c r="B7" s="2" t="str">
        <x:v>R-5</x:v>
      </x:c>
      <x:c r="C7" s="7" t="n">
        <x:v>720</x:v>
      </x:c>
      <x:c r="D7" s="7" t="n">
        <x:v>3.5</x:v>
      </x:c>
      <x:c r="E7" s="7" t="n">
        <x:v>0</x:v>
      </x:c>
      <x:c r="F7" s="8" t="n">
        <x:v>0</x:v>
      </x:c>
    </x:row>
    <x:row r="8" ht="25" customHeight="1">
      <x:c r="A8" s="2" t="str">
        <x:v>support</x:v>
      </x:c>
      <x:c r="B8" s="2" t="str">
        <x:v>L-4</x:v>
      </x:c>
      <x:c r="C8" s="7" t="n">
        <x:v>920</x:v>
      </x:c>
      <x:c r="D8" s="7" t="n">
        <x:v>5.2</x:v>
      </x:c>
      <x:c r="E8" s="7" t="n">
        <x:v>0</x:v>
      </x:c>
      <x:c r="F8" s="8" t="n">
        <x:v>0</x:v>
      </x:c>
    </x:row>
    <x:row r="9" ht="25" customHeight="1">
      <x:c r="A9" s="2" t="str">
        <x:v>dmr</x:v>
      </x:c>
      <x:c r="B9" s="2" t="str">
        <x:v>D-7</x:v>
      </x:c>
      <x:c r="C9" s="7" t="n">
        <x:v>1080</x:v>
      </x:c>
      <x:c r="D9" s="7" t="n">
        <x:v>4.3</x:v>
      </x:c>
      <x:c r="E9" s="7" t="n">
        <x:v>0</x:v>
      </x:c>
      <x:c r="F9" s="8" t="n">
        <x:v>0</x:v>
      </x:c>
    </x:row>
    <x:row r="10" ht="25" customHeight="1">
      <x:c r="A10" s="2" t="str">
        <x:v>light</x:v>
      </x:c>
      <x:c r="B10" s="2" t="str">
        <x:v>轻型护甲</x:v>
      </x:c>
      <x:c r="C10" s="7" t="n">
        <x:v>280</x:v>
      </x:c>
      <x:c r="D10" s="7" t="n">
        <x:v>3</x:v>
      </x:c>
      <x:c r="E10" s="7" t="n">
        <x:v>65</x:v>
      </x:c>
      <x:c r="F10" s="8" t="n">
        <x:v>0.3</x:v>
      </x:c>
    </x:row>
    <x:row r="11" ht="25" customHeight="1">
      <x:c r="A11" s="2" t="str">
        <x:v>heavy</x:v>
      </x:c>
      <x:c r="B11" s="2" t="str">
        <x:v>重型护甲</x:v>
      </x:c>
      <x:c r="C11" s="7" t="n">
        <x:v>650</x:v>
      </x:c>
      <x:c r="D11" s="7" t="n">
        <x:v>6</x:v>
      </x:c>
      <x:c r="E11" s="7" t="n">
        <x:v>110</x:v>
      </x:c>
      <x:c r="F11" s="8" t="n">
        <x:v>0.52</x:v>
      </x:c>
    </x:row>
    <x:row r="12" ht="25" customHeight="1">
      <x:c r="A12" s="2" t="str">
        <x:v>ball</x:v>
      </x:c>
      <x:c r="B12" s="2" t="str">
        <x:v>普通弹</x:v>
      </x:c>
      <x:c r="C12" s="7" t="n">
        <x:v>2</x:v>
      </x:c>
      <x:c r="D12" s="7" t="n">
        <x:v>0.015</x:v>
      </x:c>
      <x:c r="E12" s="7" t="n">
        <x:v>0</x:v>
      </x:c>
      <x:c r="F12" s="8" t="n">
        <x:v>0</x:v>
      </x:c>
    </x:row>
    <x:row r="13" ht="25" customHeight="1">
      <x:c r="A13" s="2" t="str">
        <x:v>ap</x:v>
      </x:c>
      <x:c r="B13" s="2" t="str">
        <x:v>穿甲弹</x:v>
      </x:c>
      <x:c r="C13" s="7" t="n">
        <x:v>5</x:v>
      </x:c>
      <x:c r="D13" s="7" t="n">
        <x:v>0.015</x:v>
      </x:c>
      <x:c r="E13" s="7" t="n">
        <x:v>0</x:v>
      </x:c>
      <x:c r="F13" s="8" t="n">
        <x:v>0.18</x:v>
      </x:c>
    </x:row>
    <x:row r="14" ht="25" customHeight="1">
      <x:c r="A14" s="2" t="str">
        <x:v>med</x:v>
      </x:c>
      <x:c r="B14" s="2" t="str">
        <x:v>医疗包</x:v>
      </x:c>
      <x:c r="C14" s="7" t="n">
        <x:v>75</x:v>
      </x:c>
      <x:c r="D14" s="7" t="n">
        <x:v>0.25</x:v>
      </x:c>
      <x:c r="E14" s="7" t="n">
        <x:v>0</x:v>
      </x:c>
      <x:c r="F14" s="8" t="n">
        <x:v>0</x:v>
      </x:c>
    </x:row>
    <x:row r="15" ht="25" customHeight="1">
      <x:c r="A15" s="2" t="str">
        <x:v>scrap</x:v>
      </x:c>
      <x:c r="B15" s="2" t="str">
        <x:v>结构材料</x:v>
      </x:c>
      <x:c r="C15" s="7" t="n">
        <x:v>90</x:v>
      </x:c>
      <x:c r="D15" s="7" t="n">
        <x:v>0.6</x:v>
      </x:c>
      <x:c r="E15" s="7" t="n">
        <x:v>0</x:v>
      </x:c>
      <x:c r="F15" s="8" t="n">
        <x:v>0</x:v>
      </x:c>
    </x:row>
    <x:row r="16" ht="25" customHeight="1">
      <x:c r="A16" s="2" t="str">
        <x:v>tech</x:v>
      </x:c>
      <x:c r="B16" s="2" t="str">
        <x:v>电子组件</x:v>
      </x:c>
      <x:c r="C16" s="7" t="n">
        <x:v>210</x:v>
      </x:c>
      <x:c r="D16" s="7" t="n">
        <x:v>0.45</x:v>
      </x:c>
      <x:c r="E16" s="7" t="n">
        <x:v>0</x:v>
      </x:c>
      <x:c r="F16" s="8" t="n">
        <x:v>0</x:v>
      </x:c>
    </x:row>
    <x:row r="17" ht="25" customHeight="1">
      <x:c r="A17" s="2" t="str">
        <x:v>relic</x:v>
      </x:c>
      <x:c r="B17" s="2" t="str">
        <x:v>情报藏品</x:v>
      </x:c>
      <x:c r="C17" s="7" t="n">
        <x:v>430</x:v>
      </x:c>
      <x:c r="D17" s="7" t="n">
        <x:v>0.4</x:v>
      </x:c>
      <x:c r="E17" s="7" t="n">
        <x:v>0</x:v>
      </x:c>
      <x:c r="F17" s="8" t="n">
        <x:v>0</x:v>
      </x:c>
    </x:row>
    <x:row r="18" ht="25" customHeight="1">
      <x:c r="A18" s="2" t="str">
        <x:v>stabilizer</x:v>
      </x:c>
      <x:c r="B18" s="2" t="str">
        <x:v>稳定组件</x:v>
      </x:c>
      <x:c r="C18" s="7" t="n">
        <x:v>560</x:v>
      </x:c>
      <x:c r="D18" s="7" t="n">
        <x:v>0.65</x:v>
      </x:c>
      <x:c r="E18" s="7" t="n">
        <x:v>0</x:v>
      </x:c>
      <x:c r="F18" s="8" t="n">
        <x:v>0</x:v>
      </x:c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2"/>
      <x:c r="B20" s="2"/>
      <x:c r="C20" s="2"/>
      <x:c r="D20" s="2"/>
      <x:c r="E20" s="2"/>
      <x:c r="F20" s="2"/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</x:sheetData>
  <x:pageMargins left="0.7" right="0.7" top="0.75" bottom="0.75" header="0.3" footer="0.3"/>
</x:worksheet>
</file>